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15" windowWidth="20895" windowHeight="1017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F352" i="1"/>
  <c r="F351"/>
  <c r="F349"/>
  <c r="F347"/>
  <c r="F345"/>
  <c r="F344"/>
  <c r="F342"/>
  <c r="F340"/>
  <c r="F338"/>
  <c r="F331"/>
  <c r="F329"/>
  <c r="F328"/>
  <c r="F315"/>
  <c r="D316"/>
  <c r="D315"/>
  <c r="F308"/>
  <c r="F307"/>
  <c r="D307"/>
  <c r="F306"/>
  <c r="F304"/>
  <c r="F302"/>
  <c r="F300"/>
  <c r="F297"/>
  <c r="F295"/>
  <c r="F294"/>
  <c r="F292"/>
  <c r="F290"/>
  <c r="F288"/>
  <c r="F286"/>
  <c r="F284"/>
  <c r="F282"/>
  <c r="F271"/>
  <c r="D272"/>
  <c r="D271"/>
  <c r="F264"/>
  <c r="F263"/>
  <c r="D262"/>
  <c r="F262"/>
  <c r="F261"/>
  <c r="F260"/>
  <c r="F259"/>
  <c r="F258"/>
  <c r="F257"/>
  <c r="F256"/>
  <c r="F255"/>
  <c r="F254"/>
  <c r="F253"/>
  <c r="D253"/>
  <c r="F251"/>
  <c r="F247"/>
  <c r="F246"/>
  <c r="F245"/>
  <c r="F235"/>
  <c r="F234"/>
  <c r="F233"/>
  <c r="F231"/>
  <c r="F230"/>
  <c r="F229"/>
  <c r="F228"/>
  <c r="F218"/>
  <c r="D218"/>
  <c r="D211"/>
  <c r="D210"/>
  <c r="D209"/>
  <c r="F210"/>
  <c r="F209"/>
  <c r="D208"/>
  <c r="D207"/>
  <c r="F207"/>
  <c r="F206"/>
  <c r="D206"/>
  <c r="F204"/>
  <c r="F203"/>
  <c r="F201"/>
  <c r="F200"/>
  <c r="F199"/>
  <c r="F198"/>
  <c r="F195"/>
  <c r="F194"/>
  <c r="F197"/>
  <c r="F192"/>
  <c r="F191"/>
  <c r="F189"/>
  <c r="F188"/>
  <c r="F186"/>
  <c r="F185"/>
  <c r="F183"/>
  <c r="F182"/>
  <c r="F180"/>
  <c r="F179"/>
  <c r="F177"/>
  <c r="F176"/>
  <c r="F174"/>
  <c r="F173"/>
  <c r="F171"/>
  <c r="F170"/>
  <c r="F169"/>
  <c r="F168"/>
  <c r="F167"/>
  <c r="F156"/>
  <c r="F155"/>
  <c r="F153"/>
  <c r="F152"/>
  <c r="F137"/>
  <c r="F136"/>
  <c r="F134"/>
  <c r="F133"/>
  <c r="D136"/>
  <c r="D135"/>
  <c r="D134"/>
  <c r="D133"/>
  <c r="F126"/>
  <c r="F125"/>
  <c r="D125"/>
  <c r="F124"/>
  <c r="D124"/>
  <c r="F122"/>
  <c r="F121"/>
  <c r="D122"/>
  <c r="D121"/>
  <c r="D120"/>
  <c r="F119"/>
  <c r="D119"/>
  <c r="F118"/>
  <c r="D118"/>
  <c r="F116"/>
  <c r="F115"/>
  <c r="F113"/>
  <c r="F112"/>
  <c r="F111"/>
  <c r="F108"/>
  <c r="F107"/>
  <c r="F106"/>
  <c r="F105"/>
  <c r="F104"/>
  <c r="F102"/>
  <c r="F101"/>
  <c r="F100"/>
  <c r="F99"/>
  <c r="F97"/>
  <c r="F96"/>
  <c r="F94"/>
  <c r="F93"/>
  <c r="F92"/>
  <c r="F91"/>
  <c r="F90"/>
  <c r="F56"/>
  <c r="D57"/>
  <c r="F88"/>
  <c r="F87"/>
  <c r="F85"/>
  <c r="F84"/>
  <c r="F82"/>
  <c r="F81"/>
  <c r="F78"/>
  <c r="F76"/>
  <c r="F75"/>
  <c r="F74"/>
  <c r="F73"/>
  <c r="F72"/>
  <c r="F71"/>
  <c r="D55"/>
  <c r="F54"/>
  <c r="D54"/>
  <c r="F53"/>
  <c r="D53"/>
  <c r="F47"/>
  <c r="F46"/>
  <c r="F45"/>
  <c r="F44"/>
  <c r="F43"/>
  <c r="F42"/>
  <c r="F41"/>
  <c r="F40"/>
  <c r="F39"/>
  <c r="F38"/>
  <c r="F37"/>
  <c r="F32"/>
  <c r="F30"/>
  <c r="F27"/>
  <c r="F26"/>
  <c r="F25"/>
  <c r="F24"/>
  <c r="F23"/>
  <c r="F22"/>
  <c r="F21"/>
  <c r="F20"/>
  <c r="D5"/>
  <c r="F6"/>
  <c r="F7"/>
  <c r="F5"/>
  <c r="D7"/>
  <c r="D6"/>
</calcChain>
</file>

<file path=xl/sharedStrings.xml><?xml version="1.0" encoding="utf-8"?>
<sst xmlns="http://schemas.openxmlformats.org/spreadsheetml/2006/main" count="670" uniqueCount="296">
  <si>
    <t>Цвета штанг для карнизов, коллекция Messing d14мм</t>
  </si>
  <si>
    <t>Артикул</t>
  </si>
  <si>
    <t>Картинка</t>
  </si>
  <si>
    <t>02-6278-535, длина 3м</t>
  </si>
  <si>
    <t>02-6278-800, длина 3м</t>
  </si>
  <si>
    <t>02-3701-235, длина 5м</t>
  </si>
  <si>
    <t>Артикуляция цветов штанг, наконечников и кронштейнов</t>
  </si>
  <si>
    <t>853 бронза/золото матовое</t>
  </si>
  <si>
    <t>985 золото рубин</t>
  </si>
  <si>
    <t>986 золото прозрачный</t>
  </si>
  <si>
    <t>961 золото глянец/резеда</t>
  </si>
  <si>
    <t>989 золото рубин матовый</t>
  </si>
  <si>
    <t>963 золото глянец/желтый</t>
  </si>
  <si>
    <t>Наконечники</t>
  </si>
  <si>
    <t>02-7577-853</t>
  </si>
  <si>
    <t>02-7197-800</t>
  </si>
  <si>
    <t>02-7003-800</t>
  </si>
  <si>
    <t>02-6207-800</t>
  </si>
  <si>
    <t>02-5146-800</t>
  </si>
  <si>
    <t>02-5144-800</t>
  </si>
  <si>
    <t>02-3170-985</t>
  </si>
  <si>
    <t>02-3170-986</t>
  </si>
  <si>
    <t>02-3170-989</t>
  </si>
  <si>
    <t>02-3175-961</t>
  </si>
  <si>
    <t>02-3175-963</t>
  </si>
  <si>
    <t>02-3198-800</t>
  </si>
  <si>
    <t>Кронштейны, крючки, дополнительные элементы</t>
  </si>
  <si>
    <t>02-7039-800 Крючок закрытый</t>
  </si>
  <si>
    <t>02-2221 Крючок</t>
  </si>
  <si>
    <t>02-2209 Крючок для штанги с пазом</t>
  </si>
  <si>
    <t>02-7307-800 Кольцо 4-гранное со вставкой из пластика</t>
  </si>
  <si>
    <t>02-5931-235 Заглушка для штанги с пазом</t>
  </si>
  <si>
    <t>08-6955-800 Кронштейн 80мм</t>
  </si>
  <si>
    <t>08-6955-811 Кронштейн 80мм</t>
  </si>
  <si>
    <t>02-6957-800 Кронштейн двухрядный 130 мм</t>
  </si>
  <si>
    <t>02-6958-800 Кронштейн двухрядный открытый/закрытый 130 мм</t>
  </si>
  <si>
    <t>02-6348-800 Угловое соединение для штанги с шаром, угол 90 градусов.</t>
  </si>
  <si>
    <t>08-8314-800 Удлинитель кронштейна 30мм</t>
  </si>
  <si>
    <t>Цена со скидкой 60%</t>
  </si>
  <si>
    <t>Наличие</t>
  </si>
  <si>
    <t>Ед.</t>
  </si>
  <si>
    <t>м</t>
  </si>
  <si>
    <t>шт.</t>
  </si>
  <si>
    <t>пар</t>
  </si>
  <si>
    <t>02-5798 Соединитель для штанги</t>
  </si>
  <si>
    <t>811 матовое золото</t>
  </si>
  <si>
    <t>235 глянцевое золото</t>
  </si>
  <si>
    <t>535 глянцевое золото</t>
  </si>
  <si>
    <t>800 глянцевое золото</t>
  </si>
  <si>
    <t>Цвета штанг для карнизов, коллекция Messing d20мм</t>
  </si>
  <si>
    <t>02-6280-535 длина 5м</t>
  </si>
  <si>
    <t>02-6280-536 длина 5м</t>
  </si>
  <si>
    <t>02-6280-548 длина 5м</t>
  </si>
  <si>
    <t>02-6141-800</t>
  </si>
  <si>
    <t>02-6132-800</t>
  </si>
  <si>
    <t>02-6132-836</t>
  </si>
  <si>
    <t>02-6132-848</t>
  </si>
  <si>
    <t>02-6134-800</t>
  </si>
  <si>
    <t>02-6134-836</t>
  </si>
  <si>
    <t>02-6134-848</t>
  </si>
  <si>
    <t>02-6137-800</t>
  </si>
  <si>
    <t>02-6137-836</t>
  </si>
  <si>
    <t>02-6137-848</t>
  </si>
  <si>
    <t>хром матовый</t>
  </si>
  <si>
    <t>02-3172-970</t>
  </si>
  <si>
    <t>02-3172-986</t>
  </si>
  <si>
    <t>02-3172-996</t>
  </si>
  <si>
    <t>02-5338-800 Кронштейн одинарный 100 мм</t>
  </si>
  <si>
    <t>02-5338-836 Кронштейн одинарный 100 мм</t>
  </si>
  <si>
    <t xml:space="preserve">                               Хром матовый</t>
  </si>
  <si>
    <t xml:space="preserve">                               Хром глянцевый</t>
  </si>
  <si>
    <t>02-5338-848 Кронштейн одинарный 100 мм</t>
  </si>
  <si>
    <t>02-5340-800 Кронштейн двойной 100/160 мм</t>
  </si>
  <si>
    <t>02-5340-836 Кронштейн двойной 100/160 мм</t>
  </si>
  <si>
    <t>02-5340-848 Кронштейн двойной 100/160 мм</t>
  </si>
  <si>
    <t>02-2801-235 длина 5м</t>
  </si>
  <si>
    <t>02-2801-248 длина 5м</t>
  </si>
  <si>
    <t xml:space="preserve">02-5339-800 Кронштейн двойной открытый/закрытый </t>
  </si>
  <si>
    <t xml:space="preserve">02-5339-836 Кронштейн двойной открытый/закрытый </t>
  </si>
  <si>
    <t xml:space="preserve">                   Хром глянцевый</t>
  </si>
  <si>
    <t xml:space="preserve">                   Хром матовый</t>
  </si>
  <si>
    <t xml:space="preserve">02-5339-848 Кронштейн двойной открытый/закрытый </t>
  </si>
  <si>
    <t>02-8314-800 Удлинитель кронштейна 30 мм</t>
  </si>
  <si>
    <t xml:space="preserve">                   Золото глянец</t>
  </si>
  <si>
    <t>02-8314-836 Удлинитель кронштейна 30 мм</t>
  </si>
  <si>
    <t>02-8314-848 Удлинитель кронштейна 30 мм</t>
  </si>
  <si>
    <t>02-8315-800 Удлинитель кронштейна 30 мм</t>
  </si>
  <si>
    <t>02-8315-836 Удлинитель кронштейна 30 мм</t>
  </si>
  <si>
    <t>02-8315-848 Удлинитель кронштейна 30 мм</t>
  </si>
  <si>
    <t>02-4984-836 Кронштейн одинарный 192 мм с опорой</t>
  </si>
  <si>
    <t>Хром глянцевый</t>
  </si>
  <si>
    <t xml:space="preserve">                  Хром глянцевый</t>
  </si>
  <si>
    <t>02-4984-848 Кронштейн одинарный 192 мм с опорой</t>
  </si>
  <si>
    <t xml:space="preserve">                  Хром  матовый</t>
  </si>
  <si>
    <t>02-4985-836 Кронштейн одинарный 252 мм с опорой</t>
  </si>
  <si>
    <t>02-4986-836 Кронштейн одинарный 252 мм открытый/закрытый с опорой</t>
  </si>
  <si>
    <t>02-4986-848 Кронштейн одинарный 252 мм открытый/закрытый с опорой</t>
  </si>
  <si>
    <t>02-5932-126 Заглушка для штанги с пазом</t>
  </si>
  <si>
    <t>02-5932-235 Заглушка для штанги с пазом</t>
  </si>
  <si>
    <t xml:space="preserve">               Латунь глянцевый</t>
  </si>
  <si>
    <t xml:space="preserve">               Серебро глянцевый</t>
  </si>
  <si>
    <t>02-5932-248 Заглушка для штанги с пазом</t>
  </si>
  <si>
    <t xml:space="preserve">               Хром матовый</t>
  </si>
  <si>
    <t xml:space="preserve">02-6156-800 Кронштейн </t>
  </si>
  <si>
    <t xml:space="preserve">               Золото глянцевый</t>
  </si>
  <si>
    <t xml:space="preserve">02-6156-836 Кронштейн </t>
  </si>
  <si>
    <t xml:space="preserve">02-6156-848 Кронштейн </t>
  </si>
  <si>
    <t xml:space="preserve">               Хром глянцевый</t>
  </si>
  <si>
    <t>02-6119 Соединитель штанги</t>
  </si>
  <si>
    <t>02-6401-836 Угловое соединение, 90-179 градусов</t>
  </si>
  <si>
    <t>02-6163-800 подхват</t>
  </si>
  <si>
    <t>Золото глянцевый</t>
  </si>
  <si>
    <t>02-6163-836 подхват</t>
  </si>
  <si>
    <t>02-6163-848 подхват</t>
  </si>
  <si>
    <t>02-6164-800 подхват</t>
  </si>
  <si>
    <t>02-6164-836 подхват</t>
  </si>
  <si>
    <t>02-6164-848 подхват</t>
  </si>
  <si>
    <t>02-6267-800 Кольцо для штанги</t>
  </si>
  <si>
    <t>02-6267-836 Кольцо для штанги</t>
  </si>
  <si>
    <t>02-6267-848 Кольцо для штанги</t>
  </si>
  <si>
    <t>Хром матовый</t>
  </si>
  <si>
    <t>02-7310-800 Кольцо для штанги с внутренней вставкой из пластика</t>
  </si>
  <si>
    <t>02-7310-836 Кольцо для штанги с внутренней вставкой из пластика</t>
  </si>
  <si>
    <t>02-7310-848 Кольцо для штанги с внутренней вставкой из пластика</t>
  </si>
  <si>
    <t>02-8844 Крючок пластиковый прозрачный</t>
  </si>
  <si>
    <t>01-2222 Крючок пластиковый</t>
  </si>
  <si>
    <t>01-9089 Вставка для штанги с пазом</t>
  </si>
  <si>
    <t>536 хром глянцевый</t>
  </si>
  <si>
    <t>548 хром матовый</t>
  </si>
  <si>
    <t>235 золото глянцевый</t>
  </si>
  <si>
    <t>535 золото глянцевый</t>
  </si>
  <si>
    <t>248 хром матовый</t>
  </si>
  <si>
    <t>800 золото глянцевый</t>
  </si>
  <si>
    <t>836 хром глянцевый</t>
  </si>
  <si>
    <t>848 хром матовый</t>
  </si>
  <si>
    <t>970 хром глянцевый/стекло матовое</t>
  </si>
  <si>
    <t>986 золото глянцевый/стекло глянцевое</t>
  </si>
  <si>
    <t>996 хром глянцевый/стекло глянцевое</t>
  </si>
  <si>
    <t>Цвета штанг для карнизов, коллекция Messing d28мм</t>
  </si>
  <si>
    <t>02-5102-535 длина 5м</t>
  </si>
  <si>
    <t>02-5102-536 длина 5м</t>
  </si>
  <si>
    <t>02-5102-548 длина 5м</t>
  </si>
  <si>
    <t>02-5102-848 длина 5м</t>
  </si>
  <si>
    <t>02-2849-235 длина 5м</t>
  </si>
  <si>
    <t>02-2849-248 длина 5м</t>
  </si>
  <si>
    <t>02-6366-800</t>
  </si>
  <si>
    <t>02-6366-836</t>
  </si>
  <si>
    <t>02-6366-848</t>
  </si>
  <si>
    <t>Аксессуары для карнизов  (наконечники, кронштейны и др.)</t>
  </si>
  <si>
    <t>02-6363-800</t>
  </si>
  <si>
    <t>02-6363-836</t>
  </si>
  <si>
    <t>06-6363-848</t>
  </si>
  <si>
    <t>02-6353-800</t>
  </si>
  <si>
    <t>02-6353-836</t>
  </si>
  <si>
    <t>02-6353-848</t>
  </si>
  <si>
    <t>02-6357-800</t>
  </si>
  <si>
    <t>02-6357-836</t>
  </si>
  <si>
    <t>02-6357-848</t>
  </si>
  <si>
    <t>02-6344-800</t>
  </si>
  <si>
    <t>02-6344-836</t>
  </si>
  <si>
    <t>02-6344-848</t>
  </si>
  <si>
    <t>02-2888-100</t>
  </si>
  <si>
    <t>02-2888-235</t>
  </si>
  <si>
    <t>02-2888-248</t>
  </si>
  <si>
    <t>02-5348-800 Кронштейн 100 мм однорядный</t>
  </si>
  <si>
    <t>02-5348-836 Кронштейн 100 мм однорядный</t>
  </si>
  <si>
    <t>02-5348-848 Кронштейн 100 мм однорядный</t>
  </si>
  <si>
    <t>02-5350-800 Кронштейн двухрядный 100/160 мм</t>
  </si>
  <si>
    <t>02-5350-836 Кронштейн двухрядный 100/160 мм</t>
  </si>
  <si>
    <t>02-5350-848 Кронштейн двухрядный 100/160 мм</t>
  </si>
  <si>
    <t>02-5349-800 Кронштейн двухрядный открытый/закрытый 100/160 мм</t>
  </si>
  <si>
    <t>02-5349-836 Кронштейн двухрядный открытый/закрытый 100/160 мм</t>
  </si>
  <si>
    <t>02-5349-848 Кронштейн двухрядный открытый/закрытый 100/160 мм</t>
  </si>
  <si>
    <t>02-4987-800 Кронштейн однорядный с поддержкой 196 мм</t>
  </si>
  <si>
    <t>02-4987-836 Кронштейн однорядный с поддержкой 196 мм</t>
  </si>
  <si>
    <t>02-4987-848 Кронштейн однорядный с поддержкой 196 мм</t>
  </si>
  <si>
    <t>02-4988-800 Кронштейн двухрядный с поддержкой 256 мм</t>
  </si>
  <si>
    <t>02-4988-836 Кронштейн двухрядный с поддержкой 256 мм</t>
  </si>
  <si>
    <t>02-4988-848 Кронштейн двухрядный с поддержкой 256 мм</t>
  </si>
  <si>
    <t>02-4989-800 Кронштейн двухрядный с поддержкой открытый/закрытый 256 мм</t>
  </si>
  <si>
    <t>02-4988-836 Кронштейн двухрядный с поддержкой открытый/закрытый 256 мм</t>
  </si>
  <si>
    <t>02-4988-848 Кронштейн двухрядный с поддержкой открытый/закрытый 256 мм</t>
  </si>
  <si>
    <t>02-6382-800 Кронштейн</t>
  </si>
  <si>
    <t>02-6382-836 Кронштейн</t>
  </si>
  <si>
    <t>02-6382-848 Кронштейн</t>
  </si>
  <si>
    <t>02-6400 Соединитель штанги</t>
  </si>
  <si>
    <t>02-6402-836 Угловой соединитель штанги 90-179 градусов</t>
  </si>
  <si>
    <t>02-6402-848 Угловой соединитель штанги 90-179 градусов</t>
  </si>
  <si>
    <t>02-5666-800 Кольцо для штанги</t>
  </si>
  <si>
    <t>02-5666-836 Кольцо для штанги</t>
  </si>
  <si>
    <t>02-5666-8480 Кольцо для штанги</t>
  </si>
  <si>
    <t>02-5659-800 Кольцо для штанги с внутренней вставкой из пластика</t>
  </si>
  <si>
    <t>02-5659-836 Кольцо для штанги с внутренней вставкой из пластика</t>
  </si>
  <si>
    <t>02-5659-848 Кольцо для штанги с внутренней вставкой из пластика</t>
  </si>
  <si>
    <t>Цвета штанг для карнизов, коллекция Archos d14mm</t>
  </si>
  <si>
    <t>265 черный</t>
  </si>
  <si>
    <t>02-6278-265 Штанга длина 3,8м</t>
  </si>
  <si>
    <t>02-7197-265</t>
  </si>
  <si>
    <t>02-7574-265</t>
  </si>
  <si>
    <t>02-5012-186</t>
  </si>
  <si>
    <t>02-5014-186</t>
  </si>
  <si>
    <t>02-7094-265</t>
  </si>
  <si>
    <t>02-7094-800</t>
  </si>
  <si>
    <t>08-3170-951</t>
  </si>
  <si>
    <t>08-3170-952</t>
  </si>
  <si>
    <t>08-3170-953</t>
  </si>
  <si>
    <t>08-3170-954</t>
  </si>
  <si>
    <t>08-3170-955</t>
  </si>
  <si>
    <t>08-3170-956</t>
  </si>
  <si>
    <t>08-3170-957</t>
  </si>
  <si>
    <t>08-3170-958</t>
  </si>
  <si>
    <t>08-3170-959</t>
  </si>
  <si>
    <t>08-3170-960</t>
  </si>
  <si>
    <t>02-5047-800</t>
  </si>
  <si>
    <t>02-5047-872</t>
  </si>
  <si>
    <t>02-7098-153</t>
  </si>
  <si>
    <t>02-7098-154</t>
  </si>
  <si>
    <t>02-7098-155</t>
  </si>
  <si>
    <t>02-7098-156</t>
  </si>
  <si>
    <t>02-5043-158</t>
  </si>
  <si>
    <t>02-5041-157</t>
  </si>
  <si>
    <t>02-7120-265 Кронштейн</t>
  </si>
  <si>
    <t>02-7143-265 Кронштейн потолочный</t>
  </si>
  <si>
    <t>02-7119-265</t>
  </si>
  <si>
    <t>02-6148-265 Удлинитель кронштейна 25мм</t>
  </si>
  <si>
    <t>02-6149-265 Удлинитель кронштейна 50мм</t>
  </si>
  <si>
    <t>02-6150-265 Удлинитель кронштейна 100мм</t>
  </si>
  <si>
    <t>02-6348-265 Угловой соединитель с шаром 90 градусов</t>
  </si>
  <si>
    <t>02-7112-265 Угловой соединитель 90 градусов</t>
  </si>
  <si>
    <t>02-6218-265 Подхват</t>
  </si>
  <si>
    <t>02-7039-265 Кольцо закрытое</t>
  </si>
  <si>
    <t>02-6277-265 Кольцо открытое</t>
  </si>
  <si>
    <t>Цвета штанг для карнизов, коллекция Al-round d28 мм</t>
  </si>
  <si>
    <t>02-2850-100 Штанга длина 600 см</t>
  </si>
  <si>
    <t>02-2850-171 Штанга длина 600 см</t>
  </si>
  <si>
    <t>100 серебристый</t>
  </si>
  <si>
    <t>171 белый</t>
  </si>
  <si>
    <t>Аксессуары для карнизов Al-round d28мм  (наконечники, кронштейны и др.)</t>
  </si>
  <si>
    <t>02-2947-171 Опора</t>
  </si>
  <si>
    <t>02-2947-100 Опора</t>
  </si>
  <si>
    <t>02-2853-100 Кронштейн 100 мм</t>
  </si>
  <si>
    <t>02-2853-171 Кронштейн 100 мм</t>
  </si>
  <si>
    <t>02-2854-100 Кронштейн 150 мм</t>
  </si>
  <si>
    <t>02-2854-171 Кронштейн 150 мм</t>
  </si>
  <si>
    <t>02-2864-100 Кронштейн 200 мм</t>
  </si>
  <si>
    <t>02-2864-171 Кронштейн 200 мм</t>
  </si>
  <si>
    <t>02-2855-100 Кронштейн двухрядный 100 мм</t>
  </si>
  <si>
    <t>02-2855-171 Кронштейн двухрядный 100 мм</t>
  </si>
  <si>
    <t>02-2856-100 Кронштейн двухрядный 100 мм</t>
  </si>
  <si>
    <t>02-2856-171 Кронштейн двухрядный 100 мм</t>
  </si>
  <si>
    <t>01-2289-100 Кронштейн потолочный 1-рядный</t>
  </si>
  <si>
    <t>02-2858-100 Кронштенйн потолочный 2-рядный</t>
  </si>
  <si>
    <t>02-2858-171 Кронштенйн потолочный 2-рядный</t>
  </si>
  <si>
    <t>02-2880-100 Кронштейн стеновой 1-рядный</t>
  </si>
  <si>
    <t>02-2880-171 Кронштейн стеновой 1-рядный</t>
  </si>
  <si>
    <t>01-2630-171 Потолочная опора 200-330 мм</t>
  </si>
  <si>
    <t>02-2871-100</t>
  </si>
  <si>
    <t>02-2871-171</t>
  </si>
  <si>
    <t>02-2870-100</t>
  </si>
  <si>
    <t>02-2870-171</t>
  </si>
  <si>
    <t>02-2882-100</t>
  </si>
  <si>
    <t>02-2882-171</t>
  </si>
  <si>
    <t>02-2655 Соединитель штанги</t>
  </si>
  <si>
    <t>Цвета штанг для карнизов, коллекция Basic, Carre d14mm</t>
  </si>
  <si>
    <t>02-3701-112 Штанга длина 5м</t>
  </si>
  <si>
    <t>02-3701-248 Штанга длина 5м</t>
  </si>
  <si>
    <t>112 серебро</t>
  </si>
  <si>
    <t>248 бронза (никель)</t>
  </si>
  <si>
    <t>02-5931-248</t>
  </si>
  <si>
    <t>02-8486-112</t>
  </si>
  <si>
    <t>02-8486-131</t>
  </si>
  <si>
    <t>131 полированный алюминий</t>
  </si>
  <si>
    <t>02-8487-112</t>
  </si>
  <si>
    <t>02-8487-248</t>
  </si>
  <si>
    <t>02-8488-112</t>
  </si>
  <si>
    <t>02-8488-131</t>
  </si>
  <si>
    <t>02-8489-112</t>
  </si>
  <si>
    <t>02-8489-131</t>
  </si>
  <si>
    <t>08-8489-248</t>
  </si>
  <si>
    <t>02-5919-112 Кронштейн однорядный 70 мм</t>
  </si>
  <si>
    <t>02-5919-248 Кронштейн одноврядный 70 мм</t>
  </si>
  <si>
    <t>02-5920-112 Кронштейн однорядный 120 мм</t>
  </si>
  <si>
    <t>02-5920-248 Кронштейн однорядный 120 мм</t>
  </si>
  <si>
    <t>02-5921-248 Кронштейн двухрядный 120 мм</t>
  </si>
  <si>
    <t>02-5921-112 Кронштейн двухрядный 120мм</t>
  </si>
  <si>
    <t>02-5933-248 Потолочный кронштейн однорядный</t>
  </si>
  <si>
    <t xml:space="preserve">02-5806-112 Стеновой держатель </t>
  </si>
  <si>
    <t>02-5806-248 Стеновой держатель</t>
  </si>
  <si>
    <t>02-6644-112 Удлинитель кронштейна 30 мм</t>
  </si>
  <si>
    <t>02-6644-248 Удлинитель кронштейна 30 мм</t>
  </si>
  <si>
    <t>02-6645-112 Удлинитель кронштейна 60 мм</t>
  </si>
  <si>
    <t>02-6645-248 Удлинитель кронштейна 60 мм</t>
  </si>
  <si>
    <t>02-2208 Соединитель</t>
  </si>
  <si>
    <t>02-2017 Стопор</t>
  </si>
  <si>
    <t>Аксессуары для карнизов Basic, Carre d14mm (наконечники, кронштейны и др.)</t>
  </si>
  <si>
    <t>Артикуляция цветов штанг, наконечников и кронштейнов для Basic, Carre d14mm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</si>
</sst>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0" fontId="3" fillId="0" borderId="0" xfId="0" applyFont="1" applyFill="1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7" fontId="2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 wrapText="1"/>
    </xf>
    <xf numFmtId="0" fontId="2" fillId="0" borderId="0" xfId="0" applyFont="1" applyFill="1" applyBorder="1" applyAlignment="1">
      <alignment vertical="top" wrapText="1"/>
    </xf>
    <xf numFmtId="0" fontId="0" fillId="0" borderId="0" xfId="0" applyFill="1"/>
    <xf numFmtId="0" fontId="3" fillId="0" borderId="0" xfId="0" applyFont="1" applyFill="1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4" fillId="0" borderId="0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vertical="top" wrapText="1"/>
    </xf>
    <xf numFmtId="0" fontId="2" fillId="0" borderId="0" xfId="0" applyFont="1" applyBorder="1" applyAlignment="1">
      <alignment horizontal="center" vertical="top" wrapText="1"/>
    </xf>
    <xf numFmtId="0" fontId="0" fillId="2" borderId="0" xfId="0" applyFill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866775</xdr:colOff>
      <xdr:row>4</xdr:row>
      <xdr:rowOff>190499</xdr:rowOff>
    </xdr:from>
    <xdr:to>
      <xdr:col>2</xdr:col>
      <xdr:colOff>3067050</xdr:colOff>
      <xdr:row>5</xdr:row>
      <xdr:rowOff>219074</xdr:rowOff>
    </xdr:to>
    <xdr:pic>
      <xdr:nvPicPr>
        <xdr:cNvPr id="106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52900" y="1352549"/>
          <a:ext cx="2200275" cy="428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1114426</xdr:colOff>
      <xdr:row>6</xdr:row>
      <xdr:rowOff>81508</xdr:rowOff>
    </xdr:from>
    <xdr:to>
      <xdr:col>2</xdr:col>
      <xdr:colOff>2952750</xdr:colOff>
      <xdr:row>6</xdr:row>
      <xdr:rowOff>600075</xdr:rowOff>
    </xdr:to>
    <xdr:pic>
      <xdr:nvPicPr>
        <xdr:cNvPr id="10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00551" y="2100808"/>
          <a:ext cx="1838324" cy="518567"/>
        </a:xfrm>
        <a:prstGeom prst="rect">
          <a:avLst/>
        </a:prstGeom>
        <a:noFill/>
      </xdr:spPr>
    </xdr:pic>
    <xdr:clientData/>
  </xdr:twoCellAnchor>
  <xdr:twoCellAnchor>
    <xdr:from>
      <xdr:col>2</xdr:col>
      <xdr:colOff>876300</xdr:colOff>
      <xdr:row>19</xdr:row>
      <xdr:rowOff>57150</xdr:rowOff>
    </xdr:from>
    <xdr:to>
      <xdr:col>2</xdr:col>
      <xdr:colOff>3333750</xdr:colOff>
      <xdr:row>19</xdr:row>
      <xdr:rowOff>714375</xdr:rowOff>
    </xdr:to>
    <xdr:pic>
      <xdr:nvPicPr>
        <xdr:cNvPr id="1059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95800" y="9286875"/>
          <a:ext cx="2457450" cy="6572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2076451</xdr:colOff>
      <xdr:row>20</xdr:row>
      <xdr:rowOff>19050</xdr:rowOff>
    </xdr:from>
    <xdr:to>
      <xdr:col>2</xdr:col>
      <xdr:colOff>2886075</xdr:colOff>
      <xdr:row>20</xdr:row>
      <xdr:rowOff>788175</xdr:rowOff>
    </xdr:to>
    <xdr:pic>
      <xdr:nvPicPr>
        <xdr:cNvPr id="105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62576" y="9267825"/>
          <a:ext cx="809624" cy="7691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723901</xdr:colOff>
      <xdr:row>21</xdr:row>
      <xdr:rowOff>104775</xdr:rowOff>
    </xdr:from>
    <xdr:to>
      <xdr:col>2</xdr:col>
      <xdr:colOff>3705225</xdr:colOff>
      <xdr:row>21</xdr:row>
      <xdr:rowOff>1184498</xdr:rowOff>
    </xdr:to>
    <xdr:pic>
      <xdr:nvPicPr>
        <xdr:cNvPr id="1056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43401" y="13058775"/>
          <a:ext cx="2981324" cy="1079723"/>
        </a:xfrm>
        <a:prstGeom prst="rect">
          <a:avLst/>
        </a:prstGeom>
        <a:noFill/>
      </xdr:spPr>
    </xdr:pic>
    <xdr:clientData/>
  </xdr:twoCellAnchor>
  <xdr:twoCellAnchor>
    <xdr:from>
      <xdr:col>2</xdr:col>
      <xdr:colOff>1390650</xdr:colOff>
      <xdr:row>22</xdr:row>
      <xdr:rowOff>142875</xdr:rowOff>
    </xdr:from>
    <xdr:to>
      <xdr:col>2</xdr:col>
      <xdr:colOff>2943225</xdr:colOff>
      <xdr:row>22</xdr:row>
      <xdr:rowOff>1140585</xdr:rowOff>
    </xdr:to>
    <xdr:pic>
      <xdr:nvPicPr>
        <xdr:cNvPr id="1055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10150" y="14354175"/>
          <a:ext cx="1552575" cy="99771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1276350</xdr:colOff>
      <xdr:row>23</xdr:row>
      <xdr:rowOff>104775</xdr:rowOff>
    </xdr:from>
    <xdr:to>
      <xdr:col>2</xdr:col>
      <xdr:colOff>2743200</xdr:colOff>
      <xdr:row>23</xdr:row>
      <xdr:rowOff>1051332</xdr:rowOff>
    </xdr:to>
    <xdr:pic>
      <xdr:nvPicPr>
        <xdr:cNvPr id="1054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95850" y="15544800"/>
          <a:ext cx="1466850" cy="946557"/>
        </a:xfrm>
        <a:prstGeom prst="rect">
          <a:avLst/>
        </a:prstGeom>
        <a:noFill/>
      </xdr:spPr>
    </xdr:pic>
    <xdr:clientData/>
  </xdr:twoCellAnchor>
  <xdr:twoCellAnchor>
    <xdr:from>
      <xdr:col>2</xdr:col>
      <xdr:colOff>1619251</xdr:colOff>
      <xdr:row>25</xdr:row>
      <xdr:rowOff>66676</xdr:rowOff>
    </xdr:from>
    <xdr:to>
      <xdr:col>2</xdr:col>
      <xdr:colOff>2743200</xdr:colOff>
      <xdr:row>25</xdr:row>
      <xdr:rowOff>1045395</xdr:rowOff>
    </xdr:to>
    <xdr:pic>
      <xdr:nvPicPr>
        <xdr:cNvPr id="1051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38751" y="18449926"/>
          <a:ext cx="1123949" cy="978719"/>
        </a:xfrm>
        <a:prstGeom prst="rect">
          <a:avLst/>
        </a:prstGeom>
        <a:noFill/>
      </xdr:spPr>
    </xdr:pic>
    <xdr:clientData/>
  </xdr:twoCellAnchor>
  <xdr:twoCellAnchor>
    <xdr:from>
      <xdr:col>2</xdr:col>
      <xdr:colOff>1457326</xdr:colOff>
      <xdr:row>27</xdr:row>
      <xdr:rowOff>104775</xdr:rowOff>
    </xdr:from>
    <xdr:to>
      <xdr:col>2</xdr:col>
      <xdr:colOff>3074418</xdr:colOff>
      <xdr:row>27</xdr:row>
      <xdr:rowOff>1238250</xdr:rowOff>
    </xdr:to>
    <xdr:pic>
      <xdr:nvPicPr>
        <xdr:cNvPr id="1050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43451" y="16554450"/>
          <a:ext cx="1617092" cy="11334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1381125</xdr:colOff>
      <xdr:row>26</xdr:row>
      <xdr:rowOff>28576</xdr:rowOff>
    </xdr:from>
    <xdr:to>
      <xdr:col>2</xdr:col>
      <xdr:colOff>2976062</xdr:colOff>
      <xdr:row>26</xdr:row>
      <xdr:rowOff>1228725</xdr:rowOff>
    </xdr:to>
    <xdr:pic>
      <xdr:nvPicPr>
        <xdr:cNvPr id="1049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67250" y="15106651"/>
          <a:ext cx="1594937" cy="1200149"/>
        </a:xfrm>
        <a:prstGeom prst="rect">
          <a:avLst/>
        </a:prstGeom>
        <a:noFill/>
      </xdr:spPr>
    </xdr:pic>
    <xdr:clientData/>
  </xdr:twoCellAnchor>
  <xdr:twoCellAnchor>
    <xdr:from>
      <xdr:col>2</xdr:col>
      <xdr:colOff>1333501</xdr:colOff>
      <xdr:row>28</xdr:row>
      <xdr:rowOff>50425</xdr:rowOff>
    </xdr:from>
    <xdr:to>
      <xdr:col>2</xdr:col>
      <xdr:colOff>3078544</xdr:colOff>
      <xdr:row>28</xdr:row>
      <xdr:rowOff>1266824</xdr:rowOff>
    </xdr:to>
    <xdr:pic>
      <xdr:nvPicPr>
        <xdr:cNvPr id="1048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19626" y="17871700"/>
          <a:ext cx="1745043" cy="1216399"/>
        </a:xfrm>
        <a:prstGeom prst="rect">
          <a:avLst/>
        </a:prstGeom>
        <a:noFill/>
      </xdr:spPr>
    </xdr:pic>
    <xdr:clientData/>
  </xdr:twoCellAnchor>
  <xdr:twoCellAnchor>
    <xdr:from>
      <xdr:col>2</xdr:col>
      <xdr:colOff>1428750</xdr:colOff>
      <xdr:row>30</xdr:row>
      <xdr:rowOff>95251</xdr:rowOff>
    </xdr:from>
    <xdr:to>
      <xdr:col>2</xdr:col>
      <xdr:colOff>2895600</xdr:colOff>
      <xdr:row>30</xdr:row>
      <xdr:rowOff>1289861</xdr:rowOff>
    </xdr:to>
    <xdr:pic>
      <xdr:nvPicPr>
        <xdr:cNvPr id="1046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14875" y="21621751"/>
          <a:ext cx="1466850" cy="119461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1390650</xdr:colOff>
      <xdr:row>31</xdr:row>
      <xdr:rowOff>142875</xdr:rowOff>
    </xdr:from>
    <xdr:to>
      <xdr:col>2</xdr:col>
      <xdr:colOff>2905126</xdr:colOff>
      <xdr:row>31</xdr:row>
      <xdr:rowOff>1471668</xdr:rowOff>
    </xdr:to>
    <xdr:pic>
      <xdr:nvPicPr>
        <xdr:cNvPr id="1044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76775" y="22355175"/>
          <a:ext cx="1514476" cy="1328793"/>
        </a:xfrm>
        <a:prstGeom prst="rect">
          <a:avLst/>
        </a:prstGeom>
        <a:noFill/>
      </xdr:spPr>
    </xdr:pic>
    <xdr:clientData/>
  </xdr:twoCellAnchor>
  <xdr:twoCellAnchor>
    <xdr:from>
      <xdr:col>2</xdr:col>
      <xdr:colOff>1333500</xdr:colOff>
      <xdr:row>36</xdr:row>
      <xdr:rowOff>66675</xdr:rowOff>
    </xdr:from>
    <xdr:to>
      <xdr:col>2</xdr:col>
      <xdr:colOff>2847975</xdr:colOff>
      <xdr:row>36</xdr:row>
      <xdr:rowOff>1129156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953000" y="31594425"/>
          <a:ext cx="1514475" cy="1062481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1066800</xdr:colOff>
      <xdr:row>38</xdr:row>
      <xdr:rowOff>104776</xdr:rowOff>
    </xdr:from>
    <xdr:to>
      <xdr:col>2</xdr:col>
      <xdr:colOff>3343275</xdr:colOff>
      <xdr:row>38</xdr:row>
      <xdr:rowOff>1124892</xdr:rowOff>
    </xdr:to>
    <xdr:pic>
      <xdr:nvPicPr>
        <xdr:cNvPr id="1040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86300" y="35309176"/>
          <a:ext cx="2276475" cy="1020116"/>
        </a:xfrm>
        <a:prstGeom prst="rect">
          <a:avLst/>
        </a:prstGeom>
        <a:noFill/>
      </xdr:spPr>
    </xdr:pic>
    <xdr:clientData/>
  </xdr:twoCellAnchor>
  <xdr:twoCellAnchor>
    <xdr:from>
      <xdr:col>2</xdr:col>
      <xdr:colOff>1123950</xdr:colOff>
      <xdr:row>39</xdr:row>
      <xdr:rowOff>114300</xdr:rowOff>
    </xdr:from>
    <xdr:to>
      <xdr:col>2</xdr:col>
      <xdr:colOff>3362325</xdr:colOff>
      <xdr:row>39</xdr:row>
      <xdr:rowOff>1186402</xdr:rowOff>
    </xdr:to>
    <xdr:pic>
      <xdr:nvPicPr>
        <xdr:cNvPr id="1039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410075" y="31823025"/>
          <a:ext cx="2238375" cy="1072102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1057276</xdr:colOff>
      <xdr:row>40</xdr:row>
      <xdr:rowOff>95251</xdr:rowOff>
    </xdr:from>
    <xdr:to>
      <xdr:col>2</xdr:col>
      <xdr:colOff>2809876</xdr:colOff>
      <xdr:row>40</xdr:row>
      <xdr:rowOff>962025</xdr:rowOff>
    </xdr:to>
    <xdr:pic>
      <xdr:nvPicPr>
        <xdr:cNvPr id="1037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676776" y="39281101"/>
          <a:ext cx="1752600" cy="866774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1019176</xdr:colOff>
      <xdr:row>41</xdr:row>
      <xdr:rowOff>104776</xdr:rowOff>
    </xdr:from>
    <xdr:to>
      <xdr:col>2</xdr:col>
      <xdr:colOff>3371850</xdr:colOff>
      <xdr:row>41</xdr:row>
      <xdr:rowOff>1351912</xdr:rowOff>
    </xdr:to>
    <xdr:pic>
      <xdr:nvPicPr>
        <xdr:cNvPr id="1036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305301" y="31803976"/>
          <a:ext cx="2352674" cy="1247136"/>
        </a:xfrm>
        <a:prstGeom prst="rect">
          <a:avLst/>
        </a:prstGeom>
        <a:noFill/>
      </xdr:spPr>
    </xdr:pic>
    <xdr:clientData/>
  </xdr:twoCellAnchor>
  <xdr:twoCellAnchor>
    <xdr:from>
      <xdr:col>2</xdr:col>
      <xdr:colOff>1562100</xdr:colOff>
      <xdr:row>42</xdr:row>
      <xdr:rowOff>72372</xdr:rowOff>
    </xdr:from>
    <xdr:to>
      <xdr:col>2</xdr:col>
      <xdr:colOff>2505075</xdr:colOff>
      <xdr:row>42</xdr:row>
      <xdr:rowOff>1028700</xdr:rowOff>
    </xdr:to>
    <xdr:pic>
      <xdr:nvPicPr>
        <xdr:cNvPr id="1033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48225" y="40686972"/>
          <a:ext cx="942975" cy="956328"/>
        </a:xfrm>
        <a:prstGeom prst="rect">
          <a:avLst/>
        </a:prstGeom>
        <a:noFill/>
      </xdr:spPr>
    </xdr:pic>
    <xdr:clientData/>
  </xdr:twoCellAnchor>
  <xdr:twoCellAnchor>
    <xdr:from>
      <xdr:col>2</xdr:col>
      <xdr:colOff>1447800</xdr:colOff>
      <xdr:row>43</xdr:row>
      <xdr:rowOff>123825</xdr:rowOff>
    </xdr:from>
    <xdr:to>
      <xdr:col>2</xdr:col>
      <xdr:colOff>2495550</xdr:colOff>
      <xdr:row>43</xdr:row>
      <xdr:rowOff>1085850</xdr:rowOff>
    </xdr:to>
    <xdr:pic>
      <xdr:nvPicPr>
        <xdr:cNvPr id="1032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067300" y="47510700"/>
          <a:ext cx="1047750" cy="9620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1609724</xdr:colOff>
      <xdr:row>44</xdr:row>
      <xdr:rowOff>152400</xdr:rowOff>
    </xdr:from>
    <xdr:to>
      <xdr:col>2</xdr:col>
      <xdr:colOff>2295525</xdr:colOff>
      <xdr:row>44</xdr:row>
      <xdr:rowOff>849173</xdr:rowOff>
    </xdr:to>
    <xdr:pic>
      <xdr:nvPicPr>
        <xdr:cNvPr id="1031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229224" y="48758475"/>
          <a:ext cx="685801" cy="696773"/>
        </a:xfrm>
        <a:prstGeom prst="rect">
          <a:avLst/>
        </a:prstGeom>
        <a:noFill/>
      </xdr:spPr>
    </xdr:pic>
    <xdr:clientData/>
  </xdr:twoCellAnchor>
  <xdr:twoCellAnchor>
    <xdr:from>
      <xdr:col>2</xdr:col>
      <xdr:colOff>1209676</xdr:colOff>
      <xdr:row>45</xdr:row>
      <xdr:rowOff>171451</xdr:rowOff>
    </xdr:from>
    <xdr:to>
      <xdr:col>2</xdr:col>
      <xdr:colOff>2676524</xdr:colOff>
      <xdr:row>45</xdr:row>
      <xdr:rowOff>971550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829176" y="49768126"/>
          <a:ext cx="1466848" cy="800099"/>
        </a:xfrm>
        <a:prstGeom prst="rect">
          <a:avLst/>
        </a:prstGeom>
        <a:noFill/>
      </xdr:spPr>
    </xdr:pic>
    <xdr:clientData/>
  </xdr:twoCellAnchor>
  <xdr:twoCellAnchor>
    <xdr:from>
      <xdr:col>2</xdr:col>
      <xdr:colOff>1219201</xdr:colOff>
      <xdr:row>46</xdr:row>
      <xdr:rowOff>47625</xdr:rowOff>
    </xdr:from>
    <xdr:to>
      <xdr:col>2</xdr:col>
      <xdr:colOff>2533650</xdr:colOff>
      <xdr:row>46</xdr:row>
      <xdr:rowOff>1093642</xdr:rowOff>
    </xdr:to>
    <xdr:pic>
      <xdr:nvPicPr>
        <xdr:cNvPr id="102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990976" y="36509325"/>
          <a:ext cx="1314449" cy="1046017"/>
        </a:xfrm>
        <a:prstGeom prst="rect">
          <a:avLst/>
        </a:prstGeom>
        <a:noFill/>
      </xdr:spPr>
    </xdr:pic>
    <xdr:clientData/>
  </xdr:twoCellAnchor>
  <xdr:twoCellAnchor>
    <xdr:from>
      <xdr:col>2</xdr:col>
      <xdr:colOff>1657350</xdr:colOff>
      <xdr:row>24</xdr:row>
      <xdr:rowOff>133350</xdr:rowOff>
    </xdr:from>
    <xdr:to>
      <xdr:col>2</xdr:col>
      <xdr:colOff>2828925</xdr:colOff>
      <xdr:row>24</xdr:row>
      <xdr:rowOff>597262</xdr:rowOff>
    </xdr:to>
    <xdr:pic>
      <xdr:nvPicPr>
        <xdr:cNvPr id="40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276850" y="16973550"/>
          <a:ext cx="1171575" cy="463912"/>
        </a:xfrm>
        <a:prstGeom prst="rect">
          <a:avLst/>
        </a:prstGeom>
        <a:noFill/>
      </xdr:spPr>
    </xdr:pic>
    <xdr:clientData/>
  </xdr:twoCellAnchor>
  <xdr:twoCellAnchor>
    <xdr:from>
      <xdr:col>2</xdr:col>
      <xdr:colOff>1304925</xdr:colOff>
      <xdr:row>37</xdr:row>
      <xdr:rowOff>19050</xdr:rowOff>
    </xdr:from>
    <xdr:to>
      <xdr:col>2</xdr:col>
      <xdr:colOff>2819400</xdr:colOff>
      <xdr:row>37</xdr:row>
      <xdr:rowOff>1081531</xdr:rowOff>
    </xdr:to>
    <xdr:pic>
      <xdr:nvPicPr>
        <xdr:cNvPr id="4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924425" y="32727900"/>
          <a:ext cx="1514475" cy="106248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1076325</xdr:colOff>
      <xdr:row>29</xdr:row>
      <xdr:rowOff>180975</xdr:rowOff>
    </xdr:from>
    <xdr:to>
      <xdr:col>2</xdr:col>
      <xdr:colOff>3133725</xdr:colOff>
      <xdr:row>29</xdr:row>
      <xdr:rowOff>1331968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62450" y="20116800"/>
          <a:ext cx="2057400" cy="11509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1114426</xdr:colOff>
      <xdr:row>52</xdr:row>
      <xdr:rowOff>19050</xdr:rowOff>
    </xdr:from>
    <xdr:to>
      <xdr:col>2</xdr:col>
      <xdr:colOff>2238376</xdr:colOff>
      <xdr:row>52</xdr:row>
      <xdr:rowOff>673778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86201" y="44319825"/>
          <a:ext cx="1123950" cy="6547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1076325</xdr:colOff>
      <xdr:row>53</xdr:row>
      <xdr:rowOff>66675</xdr:rowOff>
    </xdr:from>
    <xdr:to>
      <xdr:col>2</xdr:col>
      <xdr:colOff>2114550</xdr:colOff>
      <xdr:row>53</xdr:row>
      <xdr:rowOff>692906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48100" y="45596175"/>
          <a:ext cx="1038225" cy="6262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1095375</xdr:colOff>
      <xdr:row>54</xdr:row>
      <xdr:rowOff>84702</xdr:rowOff>
    </xdr:from>
    <xdr:to>
      <xdr:col>2</xdr:col>
      <xdr:colOff>2076450</xdr:colOff>
      <xdr:row>54</xdr:row>
      <xdr:rowOff>682611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67150" y="46842927"/>
          <a:ext cx="981075" cy="59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1400175</xdr:colOff>
      <xdr:row>70</xdr:row>
      <xdr:rowOff>85725</xdr:rowOff>
    </xdr:from>
    <xdr:to>
      <xdr:col>2</xdr:col>
      <xdr:colOff>2733675</xdr:colOff>
      <xdr:row>70</xdr:row>
      <xdr:rowOff>974725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71950" y="50930175"/>
          <a:ext cx="1333500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1276350</xdr:colOff>
      <xdr:row>71</xdr:row>
      <xdr:rowOff>104775</xdr:rowOff>
    </xdr:from>
    <xdr:to>
      <xdr:col>2</xdr:col>
      <xdr:colOff>2743200</xdr:colOff>
      <xdr:row>71</xdr:row>
      <xdr:rowOff>1133475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048125" y="52120800"/>
          <a:ext cx="1466850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1571627</xdr:colOff>
      <xdr:row>72</xdr:row>
      <xdr:rowOff>66677</xdr:rowOff>
    </xdr:from>
    <xdr:to>
      <xdr:col>2</xdr:col>
      <xdr:colOff>2686051</xdr:colOff>
      <xdr:row>72</xdr:row>
      <xdr:rowOff>880037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43402" y="53435252"/>
          <a:ext cx="1114424" cy="813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1285876</xdr:colOff>
      <xdr:row>73</xdr:row>
      <xdr:rowOff>74958</xdr:rowOff>
    </xdr:from>
    <xdr:to>
      <xdr:col>2</xdr:col>
      <xdr:colOff>2733676</xdr:colOff>
      <xdr:row>73</xdr:row>
      <xdr:rowOff>1019175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057651" y="54548433"/>
          <a:ext cx="1447800" cy="9442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1333500</xdr:colOff>
      <xdr:row>74</xdr:row>
      <xdr:rowOff>171450</xdr:rowOff>
    </xdr:from>
    <xdr:to>
      <xdr:col>2</xdr:col>
      <xdr:colOff>2524125</xdr:colOff>
      <xdr:row>74</xdr:row>
      <xdr:rowOff>958357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105275" y="55749825"/>
          <a:ext cx="1190625" cy="786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1257301</xdr:colOff>
      <xdr:row>75</xdr:row>
      <xdr:rowOff>161925</xdr:rowOff>
    </xdr:from>
    <xdr:to>
      <xdr:col>2</xdr:col>
      <xdr:colOff>2514601</xdr:colOff>
      <xdr:row>75</xdr:row>
      <xdr:rowOff>1086836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029076" y="56845200"/>
          <a:ext cx="1257300" cy="9249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1352550</xdr:colOff>
      <xdr:row>76</xdr:row>
      <xdr:rowOff>200025</xdr:rowOff>
    </xdr:from>
    <xdr:to>
      <xdr:col>2</xdr:col>
      <xdr:colOff>2447926</xdr:colOff>
      <xdr:row>76</xdr:row>
      <xdr:rowOff>957872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24325" y="57988200"/>
          <a:ext cx="1095376" cy="7578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1028700</xdr:colOff>
      <xdr:row>77</xdr:row>
      <xdr:rowOff>76200</xdr:rowOff>
    </xdr:from>
    <xdr:to>
      <xdr:col>2</xdr:col>
      <xdr:colOff>2933700</xdr:colOff>
      <xdr:row>77</xdr:row>
      <xdr:rowOff>1152525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800475" y="58969275"/>
          <a:ext cx="190500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1076326</xdr:colOff>
      <xdr:row>78</xdr:row>
      <xdr:rowOff>57150</xdr:rowOff>
    </xdr:from>
    <xdr:to>
      <xdr:col>2</xdr:col>
      <xdr:colOff>2867026</xdr:colOff>
      <xdr:row>78</xdr:row>
      <xdr:rowOff>1245127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848101" y="60245625"/>
          <a:ext cx="1790700" cy="11879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847726</xdr:colOff>
      <xdr:row>80</xdr:row>
      <xdr:rowOff>85726</xdr:rowOff>
    </xdr:from>
    <xdr:to>
      <xdr:col>2</xdr:col>
      <xdr:colOff>3171826</xdr:colOff>
      <xdr:row>80</xdr:row>
      <xdr:rowOff>1650664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619501" y="62674501"/>
          <a:ext cx="2324100" cy="15649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828675</xdr:colOff>
      <xdr:row>81</xdr:row>
      <xdr:rowOff>95250</xdr:rowOff>
    </xdr:from>
    <xdr:to>
      <xdr:col>2</xdr:col>
      <xdr:colOff>3200400</xdr:colOff>
      <xdr:row>81</xdr:row>
      <xdr:rowOff>1700357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600450" y="64512825"/>
          <a:ext cx="2371725" cy="16051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704851</xdr:colOff>
      <xdr:row>82</xdr:row>
      <xdr:rowOff>79326</xdr:rowOff>
    </xdr:from>
    <xdr:to>
      <xdr:col>2</xdr:col>
      <xdr:colOff>3057525</xdr:colOff>
      <xdr:row>82</xdr:row>
      <xdr:rowOff>1704974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476626" y="66325701"/>
          <a:ext cx="2352674" cy="16256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133350</xdr:colOff>
      <xdr:row>83</xdr:row>
      <xdr:rowOff>171450</xdr:rowOff>
    </xdr:from>
    <xdr:to>
      <xdr:col>2</xdr:col>
      <xdr:colOff>2047875</xdr:colOff>
      <xdr:row>83</xdr:row>
      <xdr:rowOff>1123950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905125" y="68246625"/>
          <a:ext cx="1914525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2257425</xdr:colOff>
      <xdr:row>83</xdr:row>
      <xdr:rowOff>247650</xdr:rowOff>
    </xdr:from>
    <xdr:to>
      <xdr:col>2</xdr:col>
      <xdr:colOff>3486150</xdr:colOff>
      <xdr:row>83</xdr:row>
      <xdr:rowOff>1028700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029200" y="68322825"/>
          <a:ext cx="12287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2247900</xdr:colOff>
      <xdr:row>84</xdr:row>
      <xdr:rowOff>85725</xdr:rowOff>
    </xdr:from>
    <xdr:to>
      <xdr:col>2</xdr:col>
      <xdr:colOff>3476625</xdr:colOff>
      <xdr:row>84</xdr:row>
      <xdr:rowOff>866775</xdr:rowOff>
    </xdr:to>
    <xdr:pic>
      <xdr:nvPicPr>
        <xdr:cNvPr id="74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019675" y="69313425"/>
          <a:ext cx="12287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2209800</xdr:colOff>
      <xdr:row>85</xdr:row>
      <xdr:rowOff>190500</xdr:rowOff>
    </xdr:from>
    <xdr:to>
      <xdr:col>2</xdr:col>
      <xdr:colOff>3438525</xdr:colOff>
      <xdr:row>85</xdr:row>
      <xdr:rowOff>809625</xdr:rowOff>
    </xdr:to>
    <xdr:pic>
      <xdr:nvPicPr>
        <xdr:cNvPr id="7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981575" y="70523100"/>
          <a:ext cx="1228725" cy="619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752475</xdr:colOff>
      <xdr:row>86</xdr:row>
      <xdr:rowOff>85725</xdr:rowOff>
    </xdr:from>
    <xdr:to>
      <xdr:col>2</xdr:col>
      <xdr:colOff>3400425</xdr:colOff>
      <xdr:row>86</xdr:row>
      <xdr:rowOff>1076325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524250" y="73085325"/>
          <a:ext cx="2647950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1257300</xdr:colOff>
      <xdr:row>86</xdr:row>
      <xdr:rowOff>885825</xdr:rowOff>
    </xdr:from>
    <xdr:to>
      <xdr:col>2</xdr:col>
      <xdr:colOff>2895600</xdr:colOff>
      <xdr:row>86</xdr:row>
      <xdr:rowOff>1676400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029075" y="73885425"/>
          <a:ext cx="16383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2181225</xdr:colOff>
      <xdr:row>87</xdr:row>
      <xdr:rowOff>133350</xdr:rowOff>
    </xdr:from>
    <xdr:to>
      <xdr:col>2</xdr:col>
      <xdr:colOff>3819525</xdr:colOff>
      <xdr:row>87</xdr:row>
      <xdr:rowOff>923925</xdr:rowOff>
    </xdr:to>
    <xdr:pic>
      <xdr:nvPicPr>
        <xdr:cNvPr id="8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953000" y="73399650"/>
          <a:ext cx="16383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885825</xdr:colOff>
      <xdr:row>55</xdr:row>
      <xdr:rowOff>66676</xdr:rowOff>
    </xdr:from>
    <xdr:to>
      <xdr:col>2</xdr:col>
      <xdr:colOff>2762250</xdr:colOff>
      <xdr:row>55</xdr:row>
      <xdr:rowOff>668696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657600" y="46510576"/>
          <a:ext cx="1876425" cy="602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885825</xdr:colOff>
      <xdr:row>56</xdr:row>
      <xdr:rowOff>38100</xdr:rowOff>
    </xdr:from>
    <xdr:to>
      <xdr:col>2</xdr:col>
      <xdr:colOff>2762250</xdr:colOff>
      <xdr:row>56</xdr:row>
      <xdr:rowOff>640120</xdr:rowOff>
    </xdr:to>
    <xdr:pic>
      <xdr:nvPicPr>
        <xdr:cNvPr id="83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657600" y="47196375"/>
          <a:ext cx="1876425" cy="602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1190625</xdr:colOff>
      <xdr:row>89</xdr:row>
      <xdr:rowOff>57151</xdr:rowOff>
    </xdr:from>
    <xdr:to>
      <xdr:col>2</xdr:col>
      <xdr:colOff>3390900</xdr:colOff>
      <xdr:row>89</xdr:row>
      <xdr:rowOff>845929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962400" y="78428851"/>
          <a:ext cx="2200275" cy="7887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1200150</xdr:colOff>
      <xdr:row>89</xdr:row>
      <xdr:rowOff>742950</xdr:rowOff>
    </xdr:from>
    <xdr:to>
      <xdr:col>2</xdr:col>
      <xdr:colOff>3352800</xdr:colOff>
      <xdr:row>89</xdr:row>
      <xdr:rowOff>1771650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971925" y="79114650"/>
          <a:ext cx="2152650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1771650</xdr:colOff>
      <xdr:row>90</xdr:row>
      <xdr:rowOff>85725</xdr:rowOff>
    </xdr:from>
    <xdr:to>
      <xdr:col>2</xdr:col>
      <xdr:colOff>3924300</xdr:colOff>
      <xdr:row>90</xdr:row>
      <xdr:rowOff>1114425</xdr:rowOff>
    </xdr:to>
    <xdr:pic>
      <xdr:nvPicPr>
        <xdr:cNvPr id="8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543425" y="77123925"/>
          <a:ext cx="2152650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91</xdr:row>
      <xdr:rowOff>152400</xdr:rowOff>
    </xdr:from>
    <xdr:to>
      <xdr:col>2</xdr:col>
      <xdr:colOff>4010025</xdr:colOff>
      <xdr:row>91</xdr:row>
      <xdr:rowOff>1009650</xdr:rowOff>
    </xdr:to>
    <xdr:pic>
      <xdr:nvPicPr>
        <xdr:cNvPr id="87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629150" y="78438375"/>
          <a:ext cx="21526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2181225</xdr:colOff>
      <xdr:row>88</xdr:row>
      <xdr:rowOff>76200</xdr:rowOff>
    </xdr:from>
    <xdr:to>
      <xdr:col>2</xdr:col>
      <xdr:colOff>3819525</xdr:colOff>
      <xdr:row>88</xdr:row>
      <xdr:rowOff>866775</xdr:rowOff>
    </xdr:to>
    <xdr:pic>
      <xdr:nvPicPr>
        <xdr:cNvPr id="8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953000" y="74314050"/>
          <a:ext cx="16383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2133600</xdr:colOff>
      <xdr:row>92</xdr:row>
      <xdr:rowOff>47625</xdr:rowOff>
    </xdr:from>
    <xdr:to>
      <xdr:col>2</xdr:col>
      <xdr:colOff>3543300</xdr:colOff>
      <xdr:row>92</xdr:row>
      <xdr:rowOff>809625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905375" y="79581375"/>
          <a:ext cx="140970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2124075</xdr:colOff>
      <xdr:row>93</xdr:row>
      <xdr:rowOff>66675</xdr:rowOff>
    </xdr:from>
    <xdr:to>
      <xdr:col>2</xdr:col>
      <xdr:colOff>3533775</xdr:colOff>
      <xdr:row>93</xdr:row>
      <xdr:rowOff>828675</xdr:rowOff>
    </xdr:to>
    <xdr:pic>
      <xdr:nvPicPr>
        <xdr:cNvPr id="93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895850" y="80457675"/>
          <a:ext cx="140970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2095500</xdr:colOff>
      <xdr:row>94</xdr:row>
      <xdr:rowOff>66675</xdr:rowOff>
    </xdr:from>
    <xdr:to>
      <xdr:col>2</xdr:col>
      <xdr:colOff>3505200</xdr:colOff>
      <xdr:row>94</xdr:row>
      <xdr:rowOff>828675</xdr:rowOff>
    </xdr:to>
    <xdr:pic>
      <xdr:nvPicPr>
        <xdr:cNvPr id="94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867275" y="81314925"/>
          <a:ext cx="140970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2028825</xdr:colOff>
      <xdr:row>95</xdr:row>
      <xdr:rowOff>104775</xdr:rowOff>
    </xdr:from>
    <xdr:to>
      <xdr:col>2</xdr:col>
      <xdr:colOff>3648075</xdr:colOff>
      <xdr:row>95</xdr:row>
      <xdr:rowOff>800100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800600" y="82210275"/>
          <a:ext cx="161925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2019300</xdr:colOff>
      <xdr:row>96</xdr:row>
      <xdr:rowOff>95250</xdr:rowOff>
    </xdr:from>
    <xdr:to>
      <xdr:col>2</xdr:col>
      <xdr:colOff>3638550</xdr:colOff>
      <xdr:row>96</xdr:row>
      <xdr:rowOff>790575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91075" y="83058000"/>
          <a:ext cx="161925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1990725</xdr:colOff>
      <xdr:row>97</xdr:row>
      <xdr:rowOff>57150</xdr:rowOff>
    </xdr:from>
    <xdr:to>
      <xdr:col>2</xdr:col>
      <xdr:colOff>3609975</xdr:colOff>
      <xdr:row>97</xdr:row>
      <xdr:rowOff>752475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00" y="83877150"/>
          <a:ext cx="161925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1885950</xdr:colOff>
      <xdr:row>98</xdr:row>
      <xdr:rowOff>76200</xdr:rowOff>
    </xdr:from>
    <xdr:to>
      <xdr:col>2</xdr:col>
      <xdr:colOff>3609975</xdr:colOff>
      <xdr:row>98</xdr:row>
      <xdr:rowOff>1323975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657725" y="84753450"/>
          <a:ext cx="1724025" cy="1247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1885950</xdr:colOff>
      <xdr:row>99</xdr:row>
      <xdr:rowOff>76200</xdr:rowOff>
    </xdr:from>
    <xdr:to>
      <xdr:col>2</xdr:col>
      <xdr:colOff>3609975</xdr:colOff>
      <xdr:row>99</xdr:row>
      <xdr:rowOff>1323975</xdr:rowOff>
    </xdr:to>
    <xdr:pic>
      <xdr:nvPicPr>
        <xdr:cNvPr id="102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657725" y="84753450"/>
          <a:ext cx="1724025" cy="1247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1724025</xdr:colOff>
      <xdr:row>100</xdr:row>
      <xdr:rowOff>76200</xdr:rowOff>
    </xdr:from>
    <xdr:to>
      <xdr:col>2</xdr:col>
      <xdr:colOff>3952875</xdr:colOff>
      <xdr:row>100</xdr:row>
      <xdr:rowOff>1304925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495800" y="87725250"/>
          <a:ext cx="2228850" cy="1228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1676400</xdr:colOff>
      <xdr:row>101</xdr:row>
      <xdr:rowOff>57150</xdr:rowOff>
    </xdr:from>
    <xdr:to>
      <xdr:col>2</xdr:col>
      <xdr:colOff>3838575</xdr:colOff>
      <xdr:row>101</xdr:row>
      <xdr:rowOff>1323975</xdr:rowOff>
    </xdr:to>
    <xdr:pic>
      <xdr:nvPicPr>
        <xdr:cNvPr id="107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448175" y="89192100"/>
          <a:ext cx="2162175" cy="1266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1685925</xdr:colOff>
      <xdr:row>102</xdr:row>
      <xdr:rowOff>95250</xdr:rowOff>
    </xdr:from>
    <xdr:to>
      <xdr:col>2</xdr:col>
      <xdr:colOff>3848100</xdr:colOff>
      <xdr:row>102</xdr:row>
      <xdr:rowOff>1362075</xdr:rowOff>
    </xdr:to>
    <xdr:pic>
      <xdr:nvPicPr>
        <xdr:cNvPr id="1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457700" y="90716100"/>
          <a:ext cx="2162175" cy="1266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2305050</xdr:colOff>
      <xdr:row>103</xdr:row>
      <xdr:rowOff>57150</xdr:rowOff>
    </xdr:from>
    <xdr:to>
      <xdr:col>2</xdr:col>
      <xdr:colOff>3095625</xdr:colOff>
      <xdr:row>103</xdr:row>
      <xdr:rowOff>1276350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076825" y="92163900"/>
          <a:ext cx="79057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2305050</xdr:colOff>
      <xdr:row>104</xdr:row>
      <xdr:rowOff>57150</xdr:rowOff>
    </xdr:from>
    <xdr:to>
      <xdr:col>2</xdr:col>
      <xdr:colOff>3095625</xdr:colOff>
      <xdr:row>104</xdr:row>
      <xdr:rowOff>1276350</xdr:rowOff>
    </xdr:to>
    <xdr:pic>
      <xdr:nvPicPr>
        <xdr:cNvPr id="112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076825" y="92163900"/>
          <a:ext cx="79057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2305050</xdr:colOff>
      <xdr:row>105</xdr:row>
      <xdr:rowOff>57150</xdr:rowOff>
    </xdr:from>
    <xdr:to>
      <xdr:col>2</xdr:col>
      <xdr:colOff>3095625</xdr:colOff>
      <xdr:row>105</xdr:row>
      <xdr:rowOff>1276350</xdr:rowOff>
    </xdr:to>
    <xdr:pic>
      <xdr:nvPicPr>
        <xdr:cNvPr id="113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076825" y="92163900"/>
          <a:ext cx="79057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1924050</xdr:colOff>
      <xdr:row>106</xdr:row>
      <xdr:rowOff>190500</xdr:rowOff>
    </xdr:from>
    <xdr:to>
      <xdr:col>2</xdr:col>
      <xdr:colOff>3343275</xdr:colOff>
      <xdr:row>106</xdr:row>
      <xdr:rowOff>1181100</xdr:rowOff>
    </xdr:to>
    <xdr:pic>
      <xdr:nvPicPr>
        <xdr:cNvPr id="110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695825" y="96497775"/>
          <a:ext cx="1419225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1924050</xdr:colOff>
      <xdr:row>107</xdr:row>
      <xdr:rowOff>190500</xdr:rowOff>
    </xdr:from>
    <xdr:to>
      <xdr:col>2</xdr:col>
      <xdr:colOff>3343275</xdr:colOff>
      <xdr:row>107</xdr:row>
      <xdr:rowOff>1181100</xdr:rowOff>
    </xdr:to>
    <xdr:pic>
      <xdr:nvPicPr>
        <xdr:cNvPr id="11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695825" y="96497775"/>
          <a:ext cx="1419225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1924050</xdr:colOff>
      <xdr:row>108</xdr:row>
      <xdr:rowOff>190500</xdr:rowOff>
    </xdr:from>
    <xdr:to>
      <xdr:col>2</xdr:col>
      <xdr:colOff>3343275</xdr:colOff>
      <xdr:row>108</xdr:row>
      <xdr:rowOff>1181100</xdr:rowOff>
    </xdr:to>
    <xdr:pic>
      <xdr:nvPicPr>
        <xdr:cNvPr id="117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695825" y="96497775"/>
          <a:ext cx="1419225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1495425</xdr:colOff>
      <xdr:row>109</xdr:row>
      <xdr:rowOff>76200</xdr:rowOff>
    </xdr:from>
    <xdr:to>
      <xdr:col>2</xdr:col>
      <xdr:colOff>2800350</xdr:colOff>
      <xdr:row>109</xdr:row>
      <xdr:rowOff>771525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267200" y="100584000"/>
          <a:ext cx="1304925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1619250</xdr:colOff>
      <xdr:row>110</xdr:row>
      <xdr:rowOff>57150</xdr:rowOff>
    </xdr:from>
    <xdr:to>
      <xdr:col>2</xdr:col>
      <xdr:colOff>2472690</xdr:colOff>
      <xdr:row>110</xdr:row>
      <xdr:rowOff>857250</xdr:rowOff>
    </xdr:to>
    <xdr:pic>
      <xdr:nvPicPr>
        <xdr:cNvPr id="110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391025" y="101431725"/>
          <a:ext cx="85344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1876425</xdr:colOff>
      <xdr:row>111</xdr:row>
      <xdr:rowOff>114300</xdr:rowOff>
    </xdr:from>
    <xdr:to>
      <xdr:col>2</xdr:col>
      <xdr:colOff>3886200</xdr:colOff>
      <xdr:row>111</xdr:row>
      <xdr:rowOff>1266825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648200" y="102479475"/>
          <a:ext cx="2009775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1876425</xdr:colOff>
      <xdr:row>112</xdr:row>
      <xdr:rowOff>114300</xdr:rowOff>
    </xdr:from>
    <xdr:to>
      <xdr:col>2</xdr:col>
      <xdr:colOff>3886200</xdr:colOff>
      <xdr:row>112</xdr:row>
      <xdr:rowOff>1266825</xdr:rowOff>
    </xdr:to>
    <xdr:pic>
      <xdr:nvPicPr>
        <xdr:cNvPr id="12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648200" y="102479475"/>
          <a:ext cx="2009775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1876425</xdr:colOff>
      <xdr:row>113</xdr:row>
      <xdr:rowOff>114300</xdr:rowOff>
    </xdr:from>
    <xdr:to>
      <xdr:col>2</xdr:col>
      <xdr:colOff>3886200</xdr:colOff>
      <xdr:row>113</xdr:row>
      <xdr:rowOff>1266825</xdr:rowOff>
    </xdr:to>
    <xdr:pic>
      <xdr:nvPicPr>
        <xdr:cNvPr id="122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648200" y="102479475"/>
          <a:ext cx="2009775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685800</xdr:colOff>
      <xdr:row>111</xdr:row>
      <xdr:rowOff>95251</xdr:rowOff>
    </xdr:from>
    <xdr:to>
      <xdr:col>2</xdr:col>
      <xdr:colOff>1819275</xdr:colOff>
      <xdr:row>111</xdr:row>
      <xdr:rowOff>1314595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457575" y="102460426"/>
          <a:ext cx="1133475" cy="12193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581025</xdr:colOff>
      <xdr:row>114</xdr:row>
      <xdr:rowOff>66675</xdr:rowOff>
    </xdr:from>
    <xdr:to>
      <xdr:col>2</xdr:col>
      <xdr:colOff>1743075</xdr:colOff>
      <xdr:row>114</xdr:row>
      <xdr:rowOff>1385858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352800" y="106870500"/>
          <a:ext cx="1162050" cy="13191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1885949</xdr:colOff>
      <xdr:row>114</xdr:row>
      <xdr:rowOff>133350</xdr:rowOff>
    </xdr:from>
    <xdr:to>
      <xdr:col>2</xdr:col>
      <xdr:colOff>3743324</xdr:colOff>
      <xdr:row>114</xdr:row>
      <xdr:rowOff>1283814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657724" y="106937175"/>
          <a:ext cx="1857375" cy="11504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115</xdr:row>
      <xdr:rowOff>47625</xdr:rowOff>
    </xdr:from>
    <xdr:to>
      <xdr:col>2</xdr:col>
      <xdr:colOff>3714750</xdr:colOff>
      <xdr:row>115</xdr:row>
      <xdr:rowOff>1198089</xdr:rowOff>
    </xdr:to>
    <xdr:pic>
      <xdr:nvPicPr>
        <xdr:cNvPr id="130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629150" y="108489750"/>
          <a:ext cx="1857375" cy="11504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1885950</xdr:colOff>
      <xdr:row>116</xdr:row>
      <xdr:rowOff>76200</xdr:rowOff>
    </xdr:from>
    <xdr:to>
      <xdr:col>2</xdr:col>
      <xdr:colOff>3743325</xdr:colOff>
      <xdr:row>116</xdr:row>
      <xdr:rowOff>1226664</xdr:rowOff>
    </xdr:to>
    <xdr:pic>
      <xdr:nvPicPr>
        <xdr:cNvPr id="131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657725" y="109918500"/>
          <a:ext cx="1857375" cy="11504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1762125</xdr:colOff>
      <xdr:row>117</xdr:row>
      <xdr:rowOff>57151</xdr:rowOff>
    </xdr:from>
    <xdr:to>
      <xdr:col>2</xdr:col>
      <xdr:colOff>2400300</xdr:colOff>
      <xdr:row>117</xdr:row>
      <xdr:rowOff>1219111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533900" y="111299626"/>
          <a:ext cx="638175" cy="1161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1771651</xdr:colOff>
      <xdr:row>120</xdr:row>
      <xdr:rowOff>57150</xdr:rowOff>
    </xdr:from>
    <xdr:to>
      <xdr:col>2</xdr:col>
      <xdr:colOff>2419351</xdr:colOff>
      <xdr:row>120</xdr:row>
      <xdr:rowOff>1346137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543426" y="113652300"/>
          <a:ext cx="647700" cy="12889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1685925</xdr:colOff>
      <xdr:row>123</xdr:row>
      <xdr:rowOff>95250</xdr:rowOff>
    </xdr:from>
    <xdr:to>
      <xdr:col>2</xdr:col>
      <xdr:colOff>2076450</xdr:colOff>
      <xdr:row>123</xdr:row>
      <xdr:rowOff>666750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457700" y="116519325"/>
          <a:ext cx="390525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1666875</xdr:colOff>
      <xdr:row>124</xdr:row>
      <xdr:rowOff>104775</xdr:rowOff>
    </xdr:from>
    <xdr:to>
      <xdr:col>2</xdr:col>
      <xdr:colOff>2133600</xdr:colOff>
      <xdr:row>124</xdr:row>
      <xdr:rowOff>895350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438650" y="117319425"/>
          <a:ext cx="4667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1666875</xdr:colOff>
      <xdr:row>125</xdr:row>
      <xdr:rowOff>95250</xdr:rowOff>
    </xdr:from>
    <xdr:to>
      <xdr:col>2</xdr:col>
      <xdr:colOff>2266950</xdr:colOff>
      <xdr:row>125</xdr:row>
      <xdr:rowOff>619125</xdr:rowOff>
    </xdr:to>
    <xdr:pic>
      <xdr:nvPicPr>
        <xdr:cNvPr id="1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438650" y="118271925"/>
          <a:ext cx="600075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1114426</xdr:colOff>
      <xdr:row>132</xdr:row>
      <xdr:rowOff>19050</xdr:rowOff>
    </xdr:from>
    <xdr:to>
      <xdr:col>2</xdr:col>
      <xdr:colOff>2238376</xdr:colOff>
      <xdr:row>132</xdr:row>
      <xdr:rowOff>673778</xdr:rowOff>
    </xdr:to>
    <xdr:pic>
      <xdr:nvPicPr>
        <xdr:cNvPr id="13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86201" y="44319825"/>
          <a:ext cx="1123950" cy="6547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1076325</xdr:colOff>
      <xdr:row>133</xdr:row>
      <xdr:rowOff>66675</xdr:rowOff>
    </xdr:from>
    <xdr:to>
      <xdr:col>2</xdr:col>
      <xdr:colOff>2114550</xdr:colOff>
      <xdr:row>133</xdr:row>
      <xdr:rowOff>692906</xdr:rowOff>
    </xdr:to>
    <xdr:pic>
      <xdr:nvPicPr>
        <xdr:cNvPr id="14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48100" y="45081825"/>
          <a:ext cx="1038225" cy="6262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1095375</xdr:colOff>
      <xdr:row>134</xdr:row>
      <xdr:rowOff>84702</xdr:rowOff>
    </xdr:from>
    <xdr:to>
      <xdr:col>2</xdr:col>
      <xdr:colOff>2076450</xdr:colOff>
      <xdr:row>134</xdr:row>
      <xdr:rowOff>682611</xdr:rowOff>
    </xdr:to>
    <xdr:pic>
      <xdr:nvPicPr>
        <xdr:cNvPr id="141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67150" y="45814227"/>
          <a:ext cx="981075" cy="59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1133475</xdr:colOff>
      <xdr:row>135</xdr:row>
      <xdr:rowOff>47625</xdr:rowOff>
    </xdr:from>
    <xdr:to>
      <xdr:col>2</xdr:col>
      <xdr:colOff>2171700</xdr:colOff>
      <xdr:row>135</xdr:row>
      <xdr:rowOff>673856</xdr:rowOff>
    </xdr:to>
    <xdr:pic>
      <xdr:nvPicPr>
        <xdr:cNvPr id="1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905250" y="126930150"/>
          <a:ext cx="1038225" cy="6262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962025</xdr:colOff>
      <xdr:row>136</xdr:row>
      <xdr:rowOff>104775</xdr:rowOff>
    </xdr:from>
    <xdr:to>
      <xdr:col>2</xdr:col>
      <xdr:colOff>2857500</xdr:colOff>
      <xdr:row>136</xdr:row>
      <xdr:rowOff>657225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733800" y="127701675"/>
          <a:ext cx="1895475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981075</xdr:colOff>
      <xdr:row>137</xdr:row>
      <xdr:rowOff>76200</xdr:rowOff>
    </xdr:from>
    <xdr:to>
      <xdr:col>2</xdr:col>
      <xdr:colOff>2876550</xdr:colOff>
      <xdr:row>137</xdr:row>
      <xdr:rowOff>628650</xdr:rowOff>
    </xdr:to>
    <xdr:pic>
      <xdr:nvPicPr>
        <xdr:cNvPr id="1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752850" y="128387475"/>
          <a:ext cx="1895475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1619250</xdr:colOff>
      <xdr:row>151</xdr:row>
      <xdr:rowOff>123825</xdr:rowOff>
    </xdr:from>
    <xdr:to>
      <xdr:col>2</xdr:col>
      <xdr:colOff>2543175</xdr:colOff>
      <xdr:row>151</xdr:row>
      <xdr:rowOff>824220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91025" y="131673600"/>
          <a:ext cx="923925" cy="7003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1647826</xdr:colOff>
      <xdr:row>152</xdr:row>
      <xdr:rowOff>142875</xdr:rowOff>
    </xdr:from>
    <xdr:to>
      <xdr:col>2</xdr:col>
      <xdr:colOff>2543176</xdr:colOff>
      <xdr:row>153</xdr:row>
      <xdr:rowOff>3419</xdr:rowOff>
    </xdr:to>
    <xdr:pic>
      <xdr:nvPicPr>
        <xdr:cNvPr id="11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419601" y="132616575"/>
          <a:ext cx="895350" cy="8035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1657350</xdr:colOff>
      <xdr:row>153</xdr:row>
      <xdr:rowOff>114300</xdr:rowOff>
    </xdr:from>
    <xdr:to>
      <xdr:col>2</xdr:col>
      <xdr:colOff>2562225</xdr:colOff>
      <xdr:row>154</xdr:row>
      <xdr:rowOff>2625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429125" y="133511925"/>
          <a:ext cx="904875" cy="812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1028700</xdr:colOff>
      <xdr:row>154</xdr:row>
      <xdr:rowOff>114300</xdr:rowOff>
    </xdr:from>
    <xdr:to>
      <xdr:col>2</xdr:col>
      <xdr:colOff>3114675</xdr:colOff>
      <xdr:row>154</xdr:row>
      <xdr:rowOff>1524000</xdr:rowOff>
    </xdr:to>
    <xdr:pic>
      <xdr:nvPicPr>
        <xdr:cNvPr id="111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800475" y="134864475"/>
          <a:ext cx="2085975" cy="1409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1028700</xdr:colOff>
      <xdr:row>155</xdr:row>
      <xdr:rowOff>57150</xdr:rowOff>
    </xdr:from>
    <xdr:to>
      <xdr:col>2</xdr:col>
      <xdr:colOff>3133725</xdr:colOff>
      <xdr:row>155</xdr:row>
      <xdr:rowOff>1438275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800475" y="136474200"/>
          <a:ext cx="2105025" cy="1381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1152526</xdr:colOff>
      <xdr:row>156</xdr:row>
      <xdr:rowOff>152401</xdr:rowOff>
    </xdr:from>
    <xdr:to>
      <xdr:col>2</xdr:col>
      <xdr:colOff>3057525</xdr:colOff>
      <xdr:row>156</xdr:row>
      <xdr:rowOff>1550245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924301" y="138236326"/>
          <a:ext cx="1904999" cy="13978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990600</xdr:colOff>
      <xdr:row>157</xdr:row>
      <xdr:rowOff>133350</xdr:rowOff>
    </xdr:from>
    <xdr:to>
      <xdr:col>2</xdr:col>
      <xdr:colOff>3038475</xdr:colOff>
      <xdr:row>157</xdr:row>
      <xdr:rowOff>1438275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762375" y="139884150"/>
          <a:ext cx="2047875" cy="1304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1038225</xdr:colOff>
      <xdr:row>158</xdr:row>
      <xdr:rowOff>94355</xdr:rowOff>
    </xdr:from>
    <xdr:to>
      <xdr:col>2</xdr:col>
      <xdr:colOff>3002416</xdr:colOff>
      <xdr:row>158</xdr:row>
      <xdr:rowOff>1514474</xdr:rowOff>
    </xdr:to>
    <xdr:pic>
      <xdr:nvPicPr>
        <xdr:cNvPr id="112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810000" y="141512030"/>
          <a:ext cx="1964191" cy="14201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971550</xdr:colOff>
      <xdr:row>159</xdr:row>
      <xdr:rowOff>19050</xdr:rowOff>
    </xdr:from>
    <xdr:to>
      <xdr:col>2</xdr:col>
      <xdr:colOff>3028950</xdr:colOff>
      <xdr:row>159</xdr:row>
      <xdr:rowOff>1562100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743325" y="143103600"/>
          <a:ext cx="2057400" cy="154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1295400</xdr:colOff>
      <xdr:row>160</xdr:row>
      <xdr:rowOff>238125</xdr:rowOff>
    </xdr:from>
    <xdr:to>
      <xdr:col>2</xdr:col>
      <xdr:colOff>3028950</xdr:colOff>
      <xdr:row>160</xdr:row>
      <xdr:rowOff>1514475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067175" y="144989550"/>
          <a:ext cx="1733550" cy="1276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1238250</xdr:colOff>
      <xdr:row>161</xdr:row>
      <xdr:rowOff>238125</xdr:rowOff>
    </xdr:from>
    <xdr:to>
      <xdr:col>2</xdr:col>
      <xdr:colOff>2962275</xdr:colOff>
      <xdr:row>161</xdr:row>
      <xdr:rowOff>1495425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010025" y="146656425"/>
          <a:ext cx="1724025" cy="1257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1257300</xdr:colOff>
      <xdr:row>162</xdr:row>
      <xdr:rowOff>171450</xdr:rowOff>
    </xdr:from>
    <xdr:to>
      <xdr:col>2</xdr:col>
      <xdr:colOff>2943225</xdr:colOff>
      <xdr:row>162</xdr:row>
      <xdr:rowOff>1485900</xdr:rowOff>
    </xdr:to>
    <xdr:pic>
      <xdr:nvPicPr>
        <xdr:cNvPr id="112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029075" y="148256625"/>
          <a:ext cx="1685925" cy="1314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1362075</xdr:colOff>
      <xdr:row>163</xdr:row>
      <xdr:rowOff>180975</xdr:rowOff>
    </xdr:from>
    <xdr:to>
      <xdr:col>2</xdr:col>
      <xdr:colOff>2828925</xdr:colOff>
      <xdr:row>163</xdr:row>
      <xdr:rowOff>1543050</xdr:rowOff>
    </xdr:to>
    <xdr:pic>
      <xdr:nvPicPr>
        <xdr:cNvPr id="112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33850" y="149933025"/>
          <a:ext cx="1466850" cy="136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1371600</xdr:colOff>
      <xdr:row>164</xdr:row>
      <xdr:rowOff>228600</xdr:rowOff>
    </xdr:from>
    <xdr:to>
      <xdr:col>2</xdr:col>
      <xdr:colOff>2809875</xdr:colOff>
      <xdr:row>164</xdr:row>
      <xdr:rowOff>1562100</xdr:rowOff>
    </xdr:to>
    <xdr:pic>
      <xdr:nvPicPr>
        <xdr:cNvPr id="112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143375" y="151647525"/>
          <a:ext cx="1438275" cy="133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1552575</xdr:colOff>
      <xdr:row>165</xdr:row>
      <xdr:rowOff>104926</xdr:rowOff>
    </xdr:from>
    <xdr:to>
      <xdr:col>2</xdr:col>
      <xdr:colOff>2800350</xdr:colOff>
      <xdr:row>165</xdr:row>
      <xdr:rowOff>1504949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324350" y="153190726"/>
          <a:ext cx="1247775" cy="14000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1504950</xdr:colOff>
      <xdr:row>166</xdr:row>
      <xdr:rowOff>123825</xdr:rowOff>
    </xdr:from>
    <xdr:to>
      <xdr:col>2</xdr:col>
      <xdr:colOff>2714625</xdr:colOff>
      <xdr:row>166</xdr:row>
      <xdr:rowOff>971550</xdr:rowOff>
    </xdr:to>
    <xdr:pic>
      <xdr:nvPicPr>
        <xdr:cNvPr id="113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76725" y="154876500"/>
          <a:ext cx="120967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1504950</xdr:colOff>
      <xdr:row>167</xdr:row>
      <xdr:rowOff>123825</xdr:rowOff>
    </xdr:from>
    <xdr:to>
      <xdr:col>2</xdr:col>
      <xdr:colOff>2714625</xdr:colOff>
      <xdr:row>167</xdr:row>
      <xdr:rowOff>971550</xdr:rowOff>
    </xdr:to>
    <xdr:pic>
      <xdr:nvPicPr>
        <xdr:cNvPr id="164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76725" y="154876500"/>
          <a:ext cx="120967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1504950</xdr:colOff>
      <xdr:row>168</xdr:row>
      <xdr:rowOff>123825</xdr:rowOff>
    </xdr:from>
    <xdr:to>
      <xdr:col>2</xdr:col>
      <xdr:colOff>2714625</xdr:colOff>
      <xdr:row>168</xdr:row>
      <xdr:rowOff>971550</xdr:rowOff>
    </xdr:to>
    <xdr:pic>
      <xdr:nvPicPr>
        <xdr:cNvPr id="165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76725" y="154876500"/>
          <a:ext cx="120967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2387600</xdr:colOff>
      <xdr:row>169</xdr:row>
      <xdr:rowOff>139700</xdr:rowOff>
    </xdr:from>
    <xdr:to>
      <xdr:col>2</xdr:col>
      <xdr:colOff>3597275</xdr:colOff>
      <xdr:row>169</xdr:row>
      <xdr:rowOff>901700</xdr:rowOff>
    </xdr:to>
    <xdr:pic>
      <xdr:nvPicPr>
        <xdr:cNvPr id="113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168900" y="158546800"/>
          <a:ext cx="1209675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266701</xdr:colOff>
      <xdr:row>169</xdr:row>
      <xdr:rowOff>76201</xdr:rowOff>
    </xdr:from>
    <xdr:to>
      <xdr:col>2</xdr:col>
      <xdr:colOff>2133601</xdr:colOff>
      <xdr:row>169</xdr:row>
      <xdr:rowOff>979847</xdr:rowOff>
    </xdr:to>
    <xdr:pic>
      <xdr:nvPicPr>
        <xdr:cNvPr id="113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048001" y="158483301"/>
          <a:ext cx="1866900" cy="903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1422400</xdr:colOff>
      <xdr:row>170</xdr:row>
      <xdr:rowOff>139700</xdr:rowOff>
    </xdr:from>
    <xdr:to>
      <xdr:col>2</xdr:col>
      <xdr:colOff>2632075</xdr:colOff>
      <xdr:row>170</xdr:row>
      <xdr:rowOff>901700</xdr:rowOff>
    </xdr:to>
    <xdr:pic>
      <xdr:nvPicPr>
        <xdr:cNvPr id="169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203700" y="159702500"/>
          <a:ext cx="1209675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1422400</xdr:colOff>
      <xdr:row>171</xdr:row>
      <xdr:rowOff>63500</xdr:rowOff>
    </xdr:from>
    <xdr:to>
      <xdr:col>2</xdr:col>
      <xdr:colOff>2632075</xdr:colOff>
      <xdr:row>171</xdr:row>
      <xdr:rowOff>825500</xdr:rowOff>
    </xdr:to>
    <xdr:pic>
      <xdr:nvPicPr>
        <xdr:cNvPr id="171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203700" y="160782000"/>
          <a:ext cx="1209675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76201</xdr:colOff>
      <xdr:row>172</xdr:row>
      <xdr:rowOff>152401</xdr:rowOff>
    </xdr:from>
    <xdr:to>
      <xdr:col>2</xdr:col>
      <xdr:colOff>2198743</xdr:colOff>
      <xdr:row>172</xdr:row>
      <xdr:rowOff>838201</xdr:rowOff>
    </xdr:to>
    <xdr:pic>
      <xdr:nvPicPr>
        <xdr:cNvPr id="113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857501" y="162026601"/>
          <a:ext cx="2122542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38101</xdr:colOff>
      <xdr:row>175</xdr:row>
      <xdr:rowOff>165100</xdr:rowOff>
    </xdr:from>
    <xdr:to>
      <xdr:col>2</xdr:col>
      <xdr:colOff>2324101</xdr:colOff>
      <xdr:row>175</xdr:row>
      <xdr:rowOff>931079</xdr:rowOff>
    </xdr:to>
    <xdr:pic>
      <xdr:nvPicPr>
        <xdr:cNvPr id="1135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819401" y="165506400"/>
          <a:ext cx="2286000" cy="7659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2184400</xdr:colOff>
      <xdr:row>172</xdr:row>
      <xdr:rowOff>50800</xdr:rowOff>
    </xdr:from>
    <xdr:to>
      <xdr:col>2</xdr:col>
      <xdr:colOff>3927475</xdr:colOff>
      <xdr:row>172</xdr:row>
      <xdr:rowOff>812800</xdr:rowOff>
    </xdr:to>
    <xdr:pic>
      <xdr:nvPicPr>
        <xdr:cNvPr id="1136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965700" y="161925000"/>
          <a:ext cx="1743075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1168400</xdr:colOff>
      <xdr:row>173</xdr:row>
      <xdr:rowOff>152400</xdr:rowOff>
    </xdr:from>
    <xdr:to>
      <xdr:col>2</xdr:col>
      <xdr:colOff>2911475</xdr:colOff>
      <xdr:row>173</xdr:row>
      <xdr:rowOff>914400</xdr:rowOff>
    </xdr:to>
    <xdr:pic>
      <xdr:nvPicPr>
        <xdr:cNvPr id="180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949700" y="163182300"/>
          <a:ext cx="1743075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1193800</xdr:colOff>
      <xdr:row>174</xdr:row>
      <xdr:rowOff>177800</xdr:rowOff>
    </xdr:from>
    <xdr:to>
      <xdr:col>2</xdr:col>
      <xdr:colOff>2936875</xdr:colOff>
      <xdr:row>174</xdr:row>
      <xdr:rowOff>939800</xdr:rowOff>
    </xdr:to>
    <xdr:pic>
      <xdr:nvPicPr>
        <xdr:cNvPr id="181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975100" y="164363400"/>
          <a:ext cx="1743075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2311400</xdr:colOff>
      <xdr:row>175</xdr:row>
      <xdr:rowOff>88900</xdr:rowOff>
    </xdr:from>
    <xdr:to>
      <xdr:col>2</xdr:col>
      <xdr:colOff>3902075</xdr:colOff>
      <xdr:row>175</xdr:row>
      <xdr:rowOff>831850</xdr:rowOff>
    </xdr:to>
    <xdr:pic>
      <xdr:nvPicPr>
        <xdr:cNvPr id="1137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092700" y="165430200"/>
          <a:ext cx="1590675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1181100</xdr:colOff>
      <xdr:row>176</xdr:row>
      <xdr:rowOff>127000</xdr:rowOff>
    </xdr:from>
    <xdr:to>
      <xdr:col>2</xdr:col>
      <xdr:colOff>2771775</xdr:colOff>
      <xdr:row>176</xdr:row>
      <xdr:rowOff>869950</xdr:rowOff>
    </xdr:to>
    <xdr:pic>
      <xdr:nvPicPr>
        <xdr:cNvPr id="188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962400" y="166624000"/>
          <a:ext cx="1590675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1117600</xdr:colOff>
      <xdr:row>177</xdr:row>
      <xdr:rowOff>101600</xdr:rowOff>
    </xdr:from>
    <xdr:to>
      <xdr:col>2</xdr:col>
      <xdr:colOff>2708275</xdr:colOff>
      <xdr:row>177</xdr:row>
      <xdr:rowOff>844550</xdr:rowOff>
    </xdr:to>
    <xdr:pic>
      <xdr:nvPicPr>
        <xdr:cNvPr id="189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898900" y="167754300"/>
          <a:ext cx="1590675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2133600</xdr:colOff>
      <xdr:row>178</xdr:row>
      <xdr:rowOff>47625</xdr:rowOff>
    </xdr:from>
    <xdr:to>
      <xdr:col>2</xdr:col>
      <xdr:colOff>3543300</xdr:colOff>
      <xdr:row>178</xdr:row>
      <xdr:rowOff>809625</xdr:rowOff>
    </xdr:to>
    <xdr:pic>
      <xdr:nvPicPr>
        <xdr:cNvPr id="1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914900" y="80197325"/>
          <a:ext cx="140970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2124075</xdr:colOff>
      <xdr:row>179</xdr:row>
      <xdr:rowOff>66675</xdr:rowOff>
    </xdr:from>
    <xdr:to>
      <xdr:col>2</xdr:col>
      <xdr:colOff>3533775</xdr:colOff>
      <xdr:row>179</xdr:row>
      <xdr:rowOff>828675</xdr:rowOff>
    </xdr:to>
    <xdr:pic>
      <xdr:nvPicPr>
        <xdr:cNvPr id="191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905375" y="81079975"/>
          <a:ext cx="140970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2095500</xdr:colOff>
      <xdr:row>180</xdr:row>
      <xdr:rowOff>66675</xdr:rowOff>
    </xdr:from>
    <xdr:to>
      <xdr:col>2</xdr:col>
      <xdr:colOff>3505200</xdr:colOff>
      <xdr:row>180</xdr:row>
      <xdr:rowOff>828675</xdr:rowOff>
    </xdr:to>
    <xdr:pic>
      <xdr:nvPicPr>
        <xdr:cNvPr id="192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876800" y="81943575"/>
          <a:ext cx="140970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2028825</xdr:colOff>
      <xdr:row>181</xdr:row>
      <xdr:rowOff>104775</xdr:rowOff>
    </xdr:from>
    <xdr:to>
      <xdr:col>2</xdr:col>
      <xdr:colOff>3648075</xdr:colOff>
      <xdr:row>181</xdr:row>
      <xdr:rowOff>800100</xdr:rowOff>
    </xdr:to>
    <xdr:pic>
      <xdr:nvPicPr>
        <xdr:cNvPr id="19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810125" y="82845275"/>
          <a:ext cx="161925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2019300</xdr:colOff>
      <xdr:row>182</xdr:row>
      <xdr:rowOff>95250</xdr:rowOff>
    </xdr:from>
    <xdr:to>
      <xdr:col>2</xdr:col>
      <xdr:colOff>3638550</xdr:colOff>
      <xdr:row>182</xdr:row>
      <xdr:rowOff>790575</xdr:rowOff>
    </xdr:to>
    <xdr:pic>
      <xdr:nvPicPr>
        <xdr:cNvPr id="19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800600" y="83699350"/>
          <a:ext cx="161925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1990725</xdr:colOff>
      <xdr:row>183</xdr:row>
      <xdr:rowOff>57150</xdr:rowOff>
    </xdr:from>
    <xdr:to>
      <xdr:col>2</xdr:col>
      <xdr:colOff>3609975</xdr:colOff>
      <xdr:row>183</xdr:row>
      <xdr:rowOff>752475</xdr:rowOff>
    </xdr:to>
    <xdr:pic>
      <xdr:nvPicPr>
        <xdr:cNvPr id="195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72025" y="84524850"/>
          <a:ext cx="161925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1282700</xdr:colOff>
      <xdr:row>184</xdr:row>
      <xdr:rowOff>76200</xdr:rowOff>
    </xdr:from>
    <xdr:to>
      <xdr:col>2</xdr:col>
      <xdr:colOff>2635250</xdr:colOff>
      <xdr:row>184</xdr:row>
      <xdr:rowOff>1038225</xdr:rowOff>
    </xdr:to>
    <xdr:pic>
      <xdr:nvPicPr>
        <xdr:cNvPr id="113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064000" y="174066200"/>
          <a:ext cx="1352550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1295400</xdr:colOff>
      <xdr:row>185</xdr:row>
      <xdr:rowOff>50800</xdr:rowOff>
    </xdr:from>
    <xdr:to>
      <xdr:col>2</xdr:col>
      <xdr:colOff>2647950</xdr:colOff>
      <xdr:row>185</xdr:row>
      <xdr:rowOff>1012825</xdr:rowOff>
    </xdr:to>
    <xdr:pic>
      <xdr:nvPicPr>
        <xdr:cNvPr id="197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076700" y="175196500"/>
          <a:ext cx="1352550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1308100</xdr:colOff>
      <xdr:row>186</xdr:row>
      <xdr:rowOff>127000</xdr:rowOff>
    </xdr:from>
    <xdr:to>
      <xdr:col>2</xdr:col>
      <xdr:colOff>2660650</xdr:colOff>
      <xdr:row>186</xdr:row>
      <xdr:rowOff>1089025</xdr:rowOff>
    </xdr:to>
    <xdr:pic>
      <xdr:nvPicPr>
        <xdr:cNvPr id="19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089400" y="176428400"/>
          <a:ext cx="1352550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1155700</xdr:colOff>
      <xdr:row>187</xdr:row>
      <xdr:rowOff>127000</xdr:rowOff>
    </xdr:from>
    <xdr:to>
      <xdr:col>2</xdr:col>
      <xdr:colOff>2698750</xdr:colOff>
      <xdr:row>187</xdr:row>
      <xdr:rowOff>1060450</xdr:rowOff>
    </xdr:to>
    <xdr:pic>
      <xdr:nvPicPr>
        <xdr:cNvPr id="113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937000" y="177584100"/>
          <a:ext cx="1543050" cy="933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1155700</xdr:colOff>
      <xdr:row>188</xdr:row>
      <xdr:rowOff>88900</xdr:rowOff>
    </xdr:from>
    <xdr:to>
      <xdr:col>2</xdr:col>
      <xdr:colOff>2698750</xdr:colOff>
      <xdr:row>188</xdr:row>
      <xdr:rowOff>1022350</xdr:rowOff>
    </xdr:to>
    <xdr:pic>
      <xdr:nvPicPr>
        <xdr:cNvPr id="114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937000" y="178701700"/>
          <a:ext cx="1543050" cy="933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1181100</xdr:colOff>
      <xdr:row>189</xdr:row>
      <xdr:rowOff>127000</xdr:rowOff>
    </xdr:from>
    <xdr:to>
      <xdr:col>2</xdr:col>
      <xdr:colOff>2724150</xdr:colOff>
      <xdr:row>189</xdr:row>
      <xdr:rowOff>1060450</xdr:rowOff>
    </xdr:to>
    <xdr:pic>
      <xdr:nvPicPr>
        <xdr:cNvPr id="114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962400" y="179895500"/>
          <a:ext cx="1543050" cy="933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1041400</xdr:colOff>
      <xdr:row>190</xdr:row>
      <xdr:rowOff>165100</xdr:rowOff>
    </xdr:from>
    <xdr:to>
      <xdr:col>2</xdr:col>
      <xdr:colOff>2651125</xdr:colOff>
      <xdr:row>190</xdr:row>
      <xdr:rowOff>1012825</xdr:rowOff>
    </xdr:to>
    <xdr:pic>
      <xdr:nvPicPr>
        <xdr:cNvPr id="114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822700" y="181089300"/>
          <a:ext cx="1609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1104900</xdr:colOff>
      <xdr:row>191</xdr:row>
      <xdr:rowOff>190500</xdr:rowOff>
    </xdr:from>
    <xdr:to>
      <xdr:col>2</xdr:col>
      <xdr:colOff>2714625</xdr:colOff>
      <xdr:row>191</xdr:row>
      <xdr:rowOff>1038225</xdr:rowOff>
    </xdr:to>
    <xdr:pic>
      <xdr:nvPicPr>
        <xdr:cNvPr id="209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886200" y="182270400"/>
          <a:ext cx="1609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1104900</xdr:colOff>
      <xdr:row>192</xdr:row>
      <xdr:rowOff>152400</xdr:rowOff>
    </xdr:from>
    <xdr:to>
      <xdr:col>2</xdr:col>
      <xdr:colOff>2714625</xdr:colOff>
      <xdr:row>192</xdr:row>
      <xdr:rowOff>1000125</xdr:rowOff>
    </xdr:to>
    <xdr:pic>
      <xdr:nvPicPr>
        <xdr:cNvPr id="210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886200" y="183388000"/>
          <a:ext cx="1609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1295400</xdr:colOff>
      <xdr:row>193</xdr:row>
      <xdr:rowOff>50800</xdr:rowOff>
    </xdr:from>
    <xdr:to>
      <xdr:col>2</xdr:col>
      <xdr:colOff>2781300</xdr:colOff>
      <xdr:row>193</xdr:row>
      <xdr:rowOff>1050925</xdr:rowOff>
    </xdr:to>
    <xdr:pic>
      <xdr:nvPicPr>
        <xdr:cNvPr id="114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076700" y="184442100"/>
          <a:ext cx="1485900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1295400</xdr:colOff>
      <xdr:row>194</xdr:row>
      <xdr:rowOff>50800</xdr:rowOff>
    </xdr:from>
    <xdr:to>
      <xdr:col>2</xdr:col>
      <xdr:colOff>2781300</xdr:colOff>
      <xdr:row>194</xdr:row>
      <xdr:rowOff>1050925</xdr:rowOff>
    </xdr:to>
    <xdr:pic>
      <xdr:nvPicPr>
        <xdr:cNvPr id="114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076700" y="185597800"/>
          <a:ext cx="1485900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1244600</xdr:colOff>
      <xdr:row>195</xdr:row>
      <xdr:rowOff>76200</xdr:rowOff>
    </xdr:from>
    <xdr:to>
      <xdr:col>2</xdr:col>
      <xdr:colOff>2730500</xdr:colOff>
      <xdr:row>195</xdr:row>
      <xdr:rowOff>1076325</xdr:rowOff>
    </xdr:to>
    <xdr:pic>
      <xdr:nvPicPr>
        <xdr:cNvPr id="114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025900" y="186778900"/>
          <a:ext cx="1485900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1384300</xdr:colOff>
      <xdr:row>196</xdr:row>
      <xdr:rowOff>304800</xdr:rowOff>
    </xdr:from>
    <xdr:to>
      <xdr:col>2</xdr:col>
      <xdr:colOff>2498725</xdr:colOff>
      <xdr:row>196</xdr:row>
      <xdr:rowOff>923925</xdr:rowOff>
    </xdr:to>
    <xdr:pic>
      <xdr:nvPicPr>
        <xdr:cNvPr id="114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165600" y="188163200"/>
          <a:ext cx="1114425" cy="619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1282700</xdr:colOff>
      <xdr:row>197</xdr:row>
      <xdr:rowOff>114300</xdr:rowOff>
    </xdr:from>
    <xdr:to>
      <xdr:col>2</xdr:col>
      <xdr:colOff>2387600</xdr:colOff>
      <xdr:row>197</xdr:row>
      <xdr:rowOff>1070781</xdr:rowOff>
    </xdr:to>
    <xdr:pic>
      <xdr:nvPicPr>
        <xdr:cNvPr id="114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064000" y="189128400"/>
          <a:ext cx="1104900" cy="9564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1231900</xdr:colOff>
      <xdr:row>198</xdr:row>
      <xdr:rowOff>114300</xdr:rowOff>
    </xdr:from>
    <xdr:to>
      <xdr:col>2</xdr:col>
      <xdr:colOff>2336800</xdr:colOff>
      <xdr:row>198</xdr:row>
      <xdr:rowOff>1070781</xdr:rowOff>
    </xdr:to>
    <xdr:pic>
      <xdr:nvPicPr>
        <xdr:cNvPr id="216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013200" y="190284100"/>
          <a:ext cx="1104900" cy="9564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1876425</xdr:colOff>
      <xdr:row>199</xdr:row>
      <xdr:rowOff>114300</xdr:rowOff>
    </xdr:from>
    <xdr:to>
      <xdr:col>2</xdr:col>
      <xdr:colOff>3886200</xdr:colOff>
      <xdr:row>199</xdr:row>
      <xdr:rowOff>1266825</xdr:rowOff>
    </xdr:to>
    <xdr:pic>
      <xdr:nvPicPr>
        <xdr:cNvPr id="217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657725" y="103111300"/>
          <a:ext cx="2009775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1876425</xdr:colOff>
      <xdr:row>200</xdr:row>
      <xdr:rowOff>114300</xdr:rowOff>
    </xdr:from>
    <xdr:to>
      <xdr:col>2</xdr:col>
      <xdr:colOff>3886200</xdr:colOff>
      <xdr:row>200</xdr:row>
      <xdr:rowOff>1266825</xdr:rowOff>
    </xdr:to>
    <xdr:pic>
      <xdr:nvPicPr>
        <xdr:cNvPr id="218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657725" y="104749600"/>
          <a:ext cx="2009775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1876425</xdr:colOff>
      <xdr:row>201</xdr:row>
      <xdr:rowOff>114300</xdr:rowOff>
    </xdr:from>
    <xdr:to>
      <xdr:col>2</xdr:col>
      <xdr:colOff>3886200</xdr:colOff>
      <xdr:row>201</xdr:row>
      <xdr:rowOff>1266825</xdr:rowOff>
    </xdr:to>
    <xdr:pic>
      <xdr:nvPicPr>
        <xdr:cNvPr id="219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657725" y="106146600"/>
          <a:ext cx="2009775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685800</xdr:colOff>
      <xdr:row>199</xdr:row>
      <xdr:rowOff>95251</xdr:rowOff>
    </xdr:from>
    <xdr:to>
      <xdr:col>2</xdr:col>
      <xdr:colOff>1819275</xdr:colOff>
      <xdr:row>199</xdr:row>
      <xdr:rowOff>1314595</xdr:rowOff>
    </xdr:to>
    <xdr:pic>
      <xdr:nvPicPr>
        <xdr:cNvPr id="220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467100" y="103092251"/>
          <a:ext cx="1133475" cy="12193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581025</xdr:colOff>
      <xdr:row>202</xdr:row>
      <xdr:rowOff>66675</xdr:rowOff>
    </xdr:from>
    <xdr:to>
      <xdr:col>2</xdr:col>
      <xdr:colOff>1743075</xdr:colOff>
      <xdr:row>202</xdr:row>
      <xdr:rowOff>1385858</xdr:rowOff>
    </xdr:to>
    <xdr:pic>
      <xdr:nvPicPr>
        <xdr:cNvPr id="221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362325" y="107495975"/>
          <a:ext cx="1162050" cy="13191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1885949</xdr:colOff>
      <xdr:row>202</xdr:row>
      <xdr:rowOff>133350</xdr:rowOff>
    </xdr:from>
    <xdr:to>
      <xdr:col>2</xdr:col>
      <xdr:colOff>3743324</xdr:colOff>
      <xdr:row>202</xdr:row>
      <xdr:rowOff>1283814</xdr:rowOff>
    </xdr:to>
    <xdr:pic>
      <xdr:nvPicPr>
        <xdr:cNvPr id="222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667249" y="107562650"/>
          <a:ext cx="1857375" cy="11504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203</xdr:row>
      <xdr:rowOff>47625</xdr:rowOff>
    </xdr:from>
    <xdr:to>
      <xdr:col>2</xdr:col>
      <xdr:colOff>3714750</xdr:colOff>
      <xdr:row>203</xdr:row>
      <xdr:rowOff>1198089</xdr:rowOff>
    </xdr:to>
    <xdr:pic>
      <xdr:nvPicPr>
        <xdr:cNvPr id="223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638675" y="109115225"/>
          <a:ext cx="1857375" cy="11504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1885950</xdr:colOff>
      <xdr:row>204</xdr:row>
      <xdr:rowOff>76200</xdr:rowOff>
    </xdr:from>
    <xdr:to>
      <xdr:col>2</xdr:col>
      <xdr:colOff>3743325</xdr:colOff>
      <xdr:row>204</xdr:row>
      <xdr:rowOff>1226664</xdr:rowOff>
    </xdr:to>
    <xdr:pic>
      <xdr:nvPicPr>
        <xdr:cNvPr id="22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667250" y="110540800"/>
          <a:ext cx="1857375" cy="11504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1587501</xdr:colOff>
      <xdr:row>205</xdr:row>
      <xdr:rowOff>114300</xdr:rowOff>
    </xdr:from>
    <xdr:to>
      <xdr:col>2</xdr:col>
      <xdr:colOff>2235201</xdr:colOff>
      <xdr:row>205</xdr:row>
      <xdr:rowOff>1284643</xdr:rowOff>
    </xdr:to>
    <xdr:pic>
      <xdr:nvPicPr>
        <xdr:cNvPr id="114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368801" y="200304400"/>
          <a:ext cx="647700" cy="11703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1524000</xdr:colOff>
      <xdr:row>208</xdr:row>
      <xdr:rowOff>88900</xdr:rowOff>
    </xdr:from>
    <xdr:to>
      <xdr:col>2</xdr:col>
      <xdr:colOff>2247900</xdr:colOff>
      <xdr:row>208</xdr:row>
      <xdr:rowOff>1286693</xdr:rowOff>
    </xdr:to>
    <xdr:pic>
      <xdr:nvPicPr>
        <xdr:cNvPr id="1151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305300" y="202641200"/>
          <a:ext cx="723900" cy="1197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952500</xdr:colOff>
      <xdr:row>217</xdr:row>
      <xdr:rowOff>101600</xdr:rowOff>
    </xdr:from>
    <xdr:to>
      <xdr:col>2</xdr:col>
      <xdr:colOff>3038475</xdr:colOff>
      <xdr:row>217</xdr:row>
      <xdr:rowOff>1457325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733800" y="206819500"/>
          <a:ext cx="2085975" cy="135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1057276</xdr:colOff>
      <xdr:row>227</xdr:row>
      <xdr:rowOff>95251</xdr:rowOff>
    </xdr:from>
    <xdr:to>
      <xdr:col>2</xdr:col>
      <xdr:colOff>2809876</xdr:colOff>
      <xdr:row>227</xdr:row>
      <xdr:rowOff>962025</xdr:rowOff>
    </xdr:to>
    <xdr:pic>
      <xdr:nvPicPr>
        <xdr:cNvPr id="160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38576" y="29533851"/>
          <a:ext cx="1752600" cy="8667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1727200</xdr:colOff>
      <xdr:row>228</xdr:row>
      <xdr:rowOff>177800</xdr:rowOff>
    </xdr:from>
    <xdr:to>
      <xdr:col>2</xdr:col>
      <xdr:colOff>3340100</xdr:colOff>
      <xdr:row>228</xdr:row>
      <xdr:rowOff>1070597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508500" y="213296500"/>
          <a:ext cx="1612900" cy="8927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1422400</xdr:colOff>
      <xdr:row>229</xdr:row>
      <xdr:rowOff>203200</xdr:rowOff>
    </xdr:from>
    <xdr:to>
      <xdr:col>2</xdr:col>
      <xdr:colOff>2657666</xdr:colOff>
      <xdr:row>229</xdr:row>
      <xdr:rowOff>1079500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203700" y="214693500"/>
          <a:ext cx="1235266" cy="876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1143001</xdr:colOff>
      <xdr:row>230</xdr:row>
      <xdr:rowOff>215901</xdr:rowOff>
    </xdr:from>
    <xdr:to>
      <xdr:col>2</xdr:col>
      <xdr:colOff>3136901</xdr:colOff>
      <xdr:row>230</xdr:row>
      <xdr:rowOff>1745203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924301" y="216077801"/>
          <a:ext cx="1993900" cy="15293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546101</xdr:colOff>
      <xdr:row>231</xdr:row>
      <xdr:rowOff>139700</xdr:rowOff>
    </xdr:from>
    <xdr:to>
      <xdr:col>2</xdr:col>
      <xdr:colOff>3492501</xdr:colOff>
      <xdr:row>231</xdr:row>
      <xdr:rowOff>1291745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327401" y="217919300"/>
          <a:ext cx="2946400" cy="1152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990600</xdr:colOff>
      <xdr:row>232</xdr:row>
      <xdr:rowOff>228600</xdr:rowOff>
    </xdr:from>
    <xdr:to>
      <xdr:col>2</xdr:col>
      <xdr:colOff>3419475</xdr:colOff>
      <xdr:row>232</xdr:row>
      <xdr:rowOff>1247775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771900" y="219379800"/>
          <a:ext cx="2428875" cy="1019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1079499</xdr:colOff>
      <xdr:row>233</xdr:row>
      <xdr:rowOff>266700</xdr:rowOff>
    </xdr:from>
    <xdr:to>
      <xdr:col>2</xdr:col>
      <xdr:colOff>3302452</xdr:colOff>
      <xdr:row>233</xdr:row>
      <xdr:rowOff>1003300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860799" y="220789500"/>
          <a:ext cx="2222953" cy="736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1003300</xdr:colOff>
      <xdr:row>234</xdr:row>
      <xdr:rowOff>114300</xdr:rowOff>
    </xdr:from>
    <xdr:to>
      <xdr:col>2</xdr:col>
      <xdr:colOff>3222625</xdr:colOff>
      <xdr:row>234</xdr:row>
      <xdr:rowOff>1600200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784600" y="222008700"/>
          <a:ext cx="2219325" cy="1485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939800</xdr:colOff>
      <xdr:row>235</xdr:row>
      <xdr:rowOff>139700</xdr:rowOff>
    </xdr:from>
    <xdr:to>
      <xdr:col>2</xdr:col>
      <xdr:colOff>3168650</xdr:colOff>
      <xdr:row>235</xdr:row>
      <xdr:rowOff>1549400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721100" y="223659700"/>
          <a:ext cx="2228850" cy="1409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1143001</xdr:colOff>
      <xdr:row>236</xdr:row>
      <xdr:rowOff>139700</xdr:rowOff>
    </xdr:from>
    <xdr:to>
      <xdr:col>2</xdr:col>
      <xdr:colOff>3098801</xdr:colOff>
      <xdr:row>236</xdr:row>
      <xdr:rowOff>1542227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924301" y="225285300"/>
          <a:ext cx="1955800" cy="14025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1054100</xdr:colOff>
      <xdr:row>237</xdr:row>
      <xdr:rowOff>50799</xdr:rowOff>
    </xdr:from>
    <xdr:to>
      <xdr:col>2</xdr:col>
      <xdr:colOff>3048000</xdr:colOff>
      <xdr:row>237</xdr:row>
      <xdr:rowOff>1428164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835400" y="226821999"/>
          <a:ext cx="1993900" cy="13773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927100</xdr:colOff>
      <xdr:row>238</xdr:row>
      <xdr:rowOff>152400</xdr:rowOff>
    </xdr:from>
    <xdr:to>
      <xdr:col>2</xdr:col>
      <xdr:colOff>3127375</xdr:colOff>
      <xdr:row>238</xdr:row>
      <xdr:rowOff>1485900</xdr:rowOff>
    </xdr:to>
    <xdr:pic>
      <xdr:nvPicPr>
        <xdr:cNvPr id="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708400" y="228549200"/>
          <a:ext cx="2200275" cy="133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1066800</xdr:colOff>
      <xdr:row>239</xdr:row>
      <xdr:rowOff>203200</xdr:rowOff>
    </xdr:from>
    <xdr:to>
      <xdr:col>2</xdr:col>
      <xdr:colOff>3200400</xdr:colOff>
      <xdr:row>239</xdr:row>
      <xdr:rowOff>1527175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848100" y="230225600"/>
          <a:ext cx="2133600" cy="1323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850900</xdr:colOff>
      <xdr:row>240</xdr:row>
      <xdr:rowOff>139700</xdr:rowOff>
    </xdr:from>
    <xdr:to>
      <xdr:col>2</xdr:col>
      <xdr:colOff>3003550</xdr:colOff>
      <xdr:row>240</xdr:row>
      <xdr:rowOff>1416050</xdr:rowOff>
    </xdr:to>
    <xdr:pic>
      <xdr:nvPicPr>
        <xdr:cNvPr id="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632200" y="231787700"/>
          <a:ext cx="2152650" cy="1276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901700</xdr:colOff>
      <xdr:row>241</xdr:row>
      <xdr:rowOff>203200</xdr:rowOff>
    </xdr:from>
    <xdr:to>
      <xdr:col>2</xdr:col>
      <xdr:colOff>2987675</xdr:colOff>
      <xdr:row>241</xdr:row>
      <xdr:rowOff>1517650</xdr:rowOff>
    </xdr:to>
    <xdr:pic>
      <xdr:nvPicPr>
        <xdr:cNvPr id="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683000" y="233476800"/>
          <a:ext cx="2085975" cy="1314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889000</xdr:colOff>
      <xdr:row>242</xdr:row>
      <xdr:rowOff>203200</xdr:rowOff>
    </xdr:from>
    <xdr:to>
      <xdr:col>2</xdr:col>
      <xdr:colOff>2955925</xdr:colOff>
      <xdr:row>242</xdr:row>
      <xdr:rowOff>1612900</xdr:rowOff>
    </xdr:to>
    <xdr:pic>
      <xdr:nvPicPr>
        <xdr:cNvPr id="1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670300" y="235102400"/>
          <a:ext cx="2066925" cy="1409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876300</xdr:colOff>
      <xdr:row>243</xdr:row>
      <xdr:rowOff>101600</xdr:rowOff>
    </xdr:from>
    <xdr:to>
      <xdr:col>2</xdr:col>
      <xdr:colOff>2933700</xdr:colOff>
      <xdr:row>243</xdr:row>
      <xdr:rowOff>1501775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657600" y="236626400"/>
          <a:ext cx="2057400" cy="1400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1320800</xdr:colOff>
      <xdr:row>245</xdr:row>
      <xdr:rowOff>139700</xdr:rowOff>
    </xdr:from>
    <xdr:to>
      <xdr:col>2</xdr:col>
      <xdr:colOff>2794000</xdr:colOff>
      <xdr:row>245</xdr:row>
      <xdr:rowOff>1576185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02100" y="239915700"/>
          <a:ext cx="1473200" cy="14364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1041400</xdr:colOff>
      <xdr:row>244</xdr:row>
      <xdr:rowOff>127000</xdr:rowOff>
    </xdr:from>
    <xdr:to>
      <xdr:col>2</xdr:col>
      <xdr:colOff>2785101</xdr:colOff>
      <xdr:row>244</xdr:row>
      <xdr:rowOff>1524000</xdr:rowOff>
    </xdr:to>
    <xdr:pic>
      <xdr:nvPicPr>
        <xdr:cNvPr id="1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822700" y="238277400"/>
          <a:ext cx="1743701" cy="1397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635000</xdr:colOff>
      <xdr:row>246</xdr:row>
      <xdr:rowOff>76200</xdr:rowOff>
    </xdr:from>
    <xdr:to>
      <xdr:col>2</xdr:col>
      <xdr:colOff>3378200</xdr:colOff>
      <xdr:row>246</xdr:row>
      <xdr:rowOff>904875</xdr:rowOff>
    </xdr:to>
    <xdr:pic>
      <xdr:nvPicPr>
        <xdr:cNvPr id="1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416300" y="241477800"/>
          <a:ext cx="2743200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622300</xdr:colOff>
      <xdr:row>247</xdr:row>
      <xdr:rowOff>254000</xdr:rowOff>
    </xdr:from>
    <xdr:to>
      <xdr:col>2</xdr:col>
      <xdr:colOff>3365500</xdr:colOff>
      <xdr:row>247</xdr:row>
      <xdr:rowOff>949325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403600" y="242760500"/>
          <a:ext cx="274320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635000</xdr:colOff>
      <xdr:row>248</xdr:row>
      <xdr:rowOff>165100</xdr:rowOff>
    </xdr:from>
    <xdr:to>
      <xdr:col>2</xdr:col>
      <xdr:colOff>3254375</xdr:colOff>
      <xdr:row>248</xdr:row>
      <xdr:rowOff>879475</xdr:rowOff>
    </xdr:to>
    <xdr:pic>
      <xdr:nvPicPr>
        <xdr:cNvPr id="1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416300" y="243776500"/>
          <a:ext cx="2619375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609601</xdr:colOff>
      <xdr:row>249</xdr:row>
      <xdr:rowOff>127001</xdr:rowOff>
    </xdr:from>
    <xdr:to>
      <xdr:col>2</xdr:col>
      <xdr:colOff>3352801</xdr:colOff>
      <xdr:row>249</xdr:row>
      <xdr:rowOff>873621</xdr:rowOff>
    </xdr:to>
    <xdr:pic>
      <xdr:nvPicPr>
        <xdr:cNvPr id="1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390901" y="244843301"/>
          <a:ext cx="2743200" cy="746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368301</xdr:colOff>
      <xdr:row>250</xdr:row>
      <xdr:rowOff>304801</xdr:rowOff>
    </xdr:from>
    <xdr:to>
      <xdr:col>2</xdr:col>
      <xdr:colOff>3594101</xdr:colOff>
      <xdr:row>250</xdr:row>
      <xdr:rowOff>1230337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149601" y="246126001"/>
          <a:ext cx="3225800" cy="9255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508000</xdr:colOff>
      <xdr:row>251</xdr:row>
      <xdr:rowOff>76200</xdr:rowOff>
    </xdr:from>
    <xdr:to>
      <xdr:col>2</xdr:col>
      <xdr:colOff>3579813</xdr:colOff>
      <xdr:row>251</xdr:row>
      <xdr:rowOff>1333500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289300" y="247523000"/>
          <a:ext cx="3071813" cy="1257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825499</xdr:colOff>
      <xdr:row>252</xdr:row>
      <xdr:rowOff>101600</xdr:rowOff>
    </xdr:from>
    <xdr:to>
      <xdr:col>2</xdr:col>
      <xdr:colOff>2996222</xdr:colOff>
      <xdr:row>252</xdr:row>
      <xdr:rowOff>1384300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606799" y="249174000"/>
          <a:ext cx="2170723" cy="1282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1473200</xdr:colOff>
      <xdr:row>253</xdr:row>
      <xdr:rowOff>50800</xdr:rowOff>
    </xdr:from>
    <xdr:to>
      <xdr:col>2</xdr:col>
      <xdr:colOff>2857500</xdr:colOff>
      <xdr:row>253</xdr:row>
      <xdr:rowOff>1941853</xdr:rowOff>
    </xdr:to>
    <xdr:pic>
      <xdr:nvPicPr>
        <xdr:cNvPr id="2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254500" y="250748800"/>
          <a:ext cx="1384300" cy="18910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596900</xdr:colOff>
      <xdr:row>254</xdr:row>
      <xdr:rowOff>25400</xdr:rowOff>
    </xdr:from>
    <xdr:to>
      <xdr:col>2</xdr:col>
      <xdr:colOff>3613458</xdr:colOff>
      <xdr:row>254</xdr:row>
      <xdr:rowOff>1358900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378200" y="252691900"/>
          <a:ext cx="3016558" cy="133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1422400</xdr:colOff>
      <xdr:row>255</xdr:row>
      <xdr:rowOff>127000</xdr:rowOff>
    </xdr:from>
    <xdr:to>
      <xdr:col>2</xdr:col>
      <xdr:colOff>2464122</xdr:colOff>
      <xdr:row>255</xdr:row>
      <xdr:rowOff>1041400</xdr:rowOff>
    </xdr:to>
    <xdr:pic>
      <xdr:nvPicPr>
        <xdr:cNvPr id="2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203700" y="254419100"/>
          <a:ext cx="104172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1206500</xdr:colOff>
      <xdr:row>256</xdr:row>
      <xdr:rowOff>127000</xdr:rowOff>
    </xdr:from>
    <xdr:to>
      <xdr:col>2</xdr:col>
      <xdr:colOff>2710117</xdr:colOff>
      <xdr:row>256</xdr:row>
      <xdr:rowOff>1016000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987800" y="255778000"/>
          <a:ext cx="1503617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838200</xdr:colOff>
      <xdr:row>257</xdr:row>
      <xdr:rowOff>190500</xdr:rowOff>
    </xdr:from>
    <xdr:to>
      <xdr:col>2</xdr:col>
      <xdr:colOff>2968413</xdr:colOff>
      <xdr:row>257</xdr:row>
      <xdr:rowOff>1054100</xdr:rowOff>
    </xdr:to>
    <xdr:pic>
      <xdr:nvPicPr>
        <xdr:cNvPr id="2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619500" y="257200400"/>
          <a:ext cx="2130213" cy="863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1549400</xdr:colOff>
      <xdr:row>258</xdr:row>
      <xdr:rowOff>101600</xdr:rowOff>
    </xdr:from>
    <xdr:to>
      <xdr:col>2</xdr:col>
      <xdr:colOff>2552700</xdr:colOff>
      <xdr:row>258</xdr:row>
      <xdr:rowOff>1456706</xdr:rowOff>
    </xdr:to>
    <xdr:pic>
      <xdr:nvPicPr>
        <xdr:cNvPr id="2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330700" y="258470400"/>
          <a:ext cx="1003300" cy="13551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1206500</xdr:colOff>
      <xdr:row>259</xdr:row>
      <xdr:rowOff>76200</xdr:rowOff>
    </xdr:from>
    <xdr:to>
      <xdr:col>2</xdr:col>
      <xdr:colOff>2711450</xdr:colOff>
      <xdr:row>259</xdr:row>
      <xdr:rowOff>1390650</xdr:rowOff>
    </xdr:to>
    <xdr:pic>
      <xdr:nvPicPr>
        <xdr:cNvPr id="2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987800" y="260070600"/>
          <a:ext cx="1504950" cy="1314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977900</xdr:colOff>
      <xdr:row>260</xdr:row>
      <xdr:rowOff>76200</xdr:rowOff>
    </xdr:from>
    <xdr:to>
      <xdr:col>2</xdr:col>
      <xdr:colOff>2628900</xdr:colOff>
      <xdr:row>260</xdr:row>
      <xdr:rowOff>1271752</xdr:rowOff>
    </xdr:to>
    <xdr:pic>
      <xdr:nvPicPr>
        <xdr:cNvPr id="2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759200" y="261696200"/>
          <a:ext cx="1651000" cy="11955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1371600</xdr:colOff>
      <xdr:row>261</xdr:row>
      <xdr:rowOff>165100</xdr:rowOff>
    </xdr:from>
    <xdr:to>
      <xdr:col>2</xdr:col>
      <xdr:colOff>2305050</xdr:colOff>
      <xdr:row>261</xdr:row>
      <xdr:rowOff>1336675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152900" y="263410700"/>
          <a:ext cx="93345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1358900</xdr:colOff>
      <xdr:row>262</xdr:row>
      <xdr:rowOff>101600</xdr:rowOff>
    </xdr:from>
    <xdr:to>
      <xdr:col>2</xdr:col>
      <xdr:colOff>2320925</xdr:colOff>
      <xdr:row>262</xdr:row>
      <xdr:rowOff>1311275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140200" y="264972800"/>
          <a:ext cx="962025" cy="1209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1447800</xdr:colOff>
      <xdr:row>263</xdr:row>
      <xdr:rowOff>123825</xdr:rowOff>
    </xdr:from>
    <xdr:to>
      <xdr:col>2</xdr:col>
      <xdr:colOff>2495550</xdr:colOff>
      <xdr:row>263</xdr:row>
      <xdr:rowOff>1085850</xdr:rowOff>
    </xdr:to>
    <xdr:pic>
      <xdr:nvPicPr>
        <xdr:cNvPr id="196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29100" y="33486725"/>
          <a:ext cx="10477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381000</xdr:colOff>
      <xdr:row>270</xdr:row>
      <xdr:rowOff>177800</xdr:rowOff>
    </xdr:from>
    <xdr:to>
      <xdr:col>2</xdr:col>
      <xdr:colOff>3350863</xdr:colOff>
      <xdr:row>270</xdr:row>
      <xdr:rowOff>977900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162300" y="269138400"/>
          <a:ext cx="2969863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381000</xdr:colOff>
      <xdr:row>271</xdr:row>
      <xdr:rowOff>177800</xdr:rowOff>
    </xdr:from>
    <xdr:to>
      <xdr:col>2</xdr:col>
      <xdr:colOff>3350863</xdr:colOff>
      <xdr:row>271</xdr:row>
      <xdr:rowOff>977900</xdr:rowOff>
    </xdr:to>
    <xdr:pic>
      <xdr:nvPicPr>
        <xdr:cNvPr id="2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162300" y="269138400"/>
          <a:ext cx="2969863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1270000</xdr:colOff>
      <xdr:row>281</xdr:row>
      <xdr:rowOff>101600</xdr:rowOff>
    </xdr:from>
    <xdr:to>
      <xdr:col>2</xdr:col>
      <xdr:colOff>2613025</xdr:colOff>
      <xdr:row>281</xdr:row>
      <xdr:rowOff>1149350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051300" y="274294600"/>
          <a:ext cx="1343025" cy="1047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1244600</xdr:colOff>
      <xdr:row>282</xdr:row>
      <xdr:rowOff>127000</xdr:rowOff>
    </xdr:from>
    <xdr:to>
      <xdr:col>2</xdr:col>
      <xdr:colOff>2587625</xdr:colOff>
      <xdr:row>282</xdr:row>
      <xdr:rowOff>1174750</xdr:rowOff>
    </xdr:to>
    <xdr:pic>
      <xdr:nvPicPr>
        <xdr:cNvPr id="20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025900" y="275526500"/>
          <a:ext cx="1343025" cy="1047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1104900</xdr:colOff>
      <xdr:row>283</xdr:row>
      <xdr:rowOff>127000</xdr:rowOff>
    </xdr:from>
    <xdr:to>
      <xdr:col>2</xdr:col>
      <xdr:colOff>2724150</xdr:colOff>
      <xdr:row>283</xdr:row>
      <xdr:rowOff>1108075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3886200" y="276898100"/>
          <a:ext cx="1619250" cy="981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1028700</xdr:colOff>
      <xdr:row>284</xdr:row>
      <xdr:rowOff>114300</xdr:rowOff>
    </xdr:from>
    <xdr:to>
      <xdr:col>2</xdr:col>
      <xdr:colOff>2647950</xdr:colOff>
      <xdr:row>284</xdr:row>
      <xdr:rowOff>1095375</xdr:rowOff>
    </xdr:to>
    <xdr:pic>
      <xdr:nvPicPr>
        <xdr:cNvPr id="20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3810000" y="278257000"/>
          <a:ext cx="1619250" cy="981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838200</xdr:colOff>
      <xdr:row>285</xdr:row>
      <xdr:rowOff>139700</xdr:rowOff>
    </xdr:from>
    <xdr:to>
      <xdr:col>2</xdr:col>
      <xdr:colOff>2686050</xdr:colOff>
      <xdr:row>285</xdr:row>
      <xdr:rowOff>1130300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619500" y="279654000"/>
          <a:ext cx="1847850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812800</xdr:colOff>
      <xdr:row>286</xdr:row>
      <xdr:rowOff>114300</xdr:rowOff>
    </xdr:from>
    <xdr:to>
      <xdr:col>2</xdr:col>
      <xdr:colOff>2660650</xdr:colOff>
      <xdr:row>286</xdr:row>
      <xdr:rowOff>1104900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594100" y="281000200"/>
          <a:ext cx="1847850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1028700</xdr:colOff>
      <xdr:row>287</xdr:row>
      <xdr:rowOff>101600</xdr:rowOff>
    </xdr:from>
    <xdr:to>
      <xdr:col>2</xdr:col>
      <xdr:colOff>3019425</xdr:colOff>
      <xdr:row>287</xdr:row>
      <xdr:rowOff>1206500</xdr:rowOff>
    </xdr:to>
    <xdr:pic>
      <xdr:nvPicPr>
        <xdr:cNvPr id="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810000" y="282359100"/>
          <a:ext cx="1990725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1028700</xdr:colOff>
      <xdr:row>288</xdr:row>
      <xdr:rowOff>165100</xdr:rowOff>
    </xdr:from>
    <xdr:to>
      <xdr:col>2</xdr:col>
      <xdr:colOff>3019425</xdr:colOff>
      <xdr:row>288</xdr:row>
      <xdr:rowOff>1270000</xdr:rowOff>
    </xdr:to>
    <xdr:pic>
      <xdr:nvPicPr>
        <xdr:cNvPr id="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810000" y="283794200"/>
          <a:ext cx="1990725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1079500</xdr:colOff>
      <xdr:row>289</xdr:row>
      <xdr:rowOff>203200</xdr:rowOff>
    </xdr:from>
    <xdr:to>
      <xdr:col>2</xdr:col>
      <xdr:colOff>2889250</xdr:colOff>
      <xdr:row>289</xdr:row>
      <xdr:rowOff>1289050</xdr:rowOff>
    </xdr:to>
    <xdr:pic>
      <xdr:nvPicPr>
        <xdr:cNvPr id="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3860800" y="285203900"/>
          <a:ext cx="1809750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1054100</xdr:colOff>
      <xdr:row>290</xdr:row>
      <xdr:rowOff>101600</xdr:rowOff>
    </xdr:from>
    <xdr:to>
      <xdr:col>2</xdr:col>
      <xdr:colOff>2863850</xdr:colOff>
      <xdr:row>290</xdr:row>
      <xdr:rowOff>1187450</xdr:rowOff>
    </xdr:to>
    <xdr:pic>
      <xdr:nvPicPr>
        <xdr:cNvPr id="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3835400" y="286473900"/>
          <a:ext cx="1809750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1016000</xdr:colOff>
      <xdr:row>291</xdr:row>
      <xdr:rowOff>50800</xdr:rowOff>
    </xdr:from>
    <xdr:to>
      <xdr:col>2</xdr:col>
      <xdr:colOff>2987675</xdr:colOff>
      <xdr:row>291</xdr:row>
      <xdr:rowOff>1155700</xdr:rowOff>
    </xdr:to>
    <xdr:pic>
      <xdr:nvPicPr>
        <xdr:cNvPr id="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797300" y="287794700"/>
          <a:ext cx="1971675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990600</xdr:colOff>
      <xdr:row>292</xdr:row>
      <xdr:rowOff>88900</xdr:rowOff>
    </xdr:from>
    <xdr:to>
      <xdr:col>2</xdr:col>
      <xdr:colOff>2962275</xdr:colOff>
      <xdr:row>292</xdr:row>
      <xdr:rowOff>1193800</xdr:rowOff>
    </xdr:to>
    <xdr:pic>
      <xdr:nvPicPr>
        <xdr:cNvPr id="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771900" y="289204400"/>
          <a:ext cx="1971675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1727200</xdr:colOff>
      <xdr:row>293</xdr:row>
      <xdr:rowOff>165100</xdr:rowOff>
    </xdr:from>
    <xdr:to>
      <xdr:col>2</xdr:col>
      <xdr:colOff>2660650</xdr:colOff>
      <xdr:row>293</xdr:row>
      <xdr:rowOff>860425</xdr:rowOff>
    </xdr:to>
    <xdr:pic>
      <xdr:nvPicPr>
        <xdr:cNvPr id="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508500" y="290652200"/>
          <a:ext cx="93345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1625600</xdr:colOff>
      <xdr:row>294</xdr:row>
      <xdr:rowOff>152400</xdr:rowOff>
    </xdr:from>
    <xdr:to>
      <xdr:col>2</xdr:col>
      <xdr:colOff>2511425</xdr:colOff>
      <xdr:row>294</xdr:row>
      <xdr:rowOff>1038225</xdr:rowOff>
    </xdr:to>
    <xdr:pic>
      <xdr:nvPicPr>
        <xdr:cNvPr id="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406900" y="292011100"/>
          <a:ext cx="885825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1612900</xdr:colOff>
      <xdr:row>295</xdr:row>
      <xdr:rowOff>203200</xdr:rowOff>
    </xdr:from>
    <xdr:to>
      <xdr:col>2</xdr:col>
      <xdr:colOff>2498725</xdr:colOff>
      <xdr:row>295</xdr:row>
      <xdr:rowOff>1089025</xdr:rowOff>
    </xdr:to>
    <xdr:pic>
      <xdr:nvPicPr>
        <xdr:cNvPr id="21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94200" y="293433500"/>
          <a:ext cx="885825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1498600</xdr:colOff>
      <xdr:row>296</xdr:row>
      <xdr:rowOff>88900</xdr:rowOff>
    </xdr:from>
    <xdr:to>
      <xdr:col>2</xdr:col>
      <xdr:colOff>2479675</xdr:colOff>
      <xdr:row>296</xdr:row>
      <xdr:rowOff>1069975</xdr:rowOff>
    </xdr:to>
    <xdr:pic>
      <xdr:nvPicPr>
        <xdr:cNvPr id="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279900" y="294690800"/>
          <a:ext cx="981075" cy="981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1435100</xdr:colOff>
      <xdr:row>297</xdr:row>
      <xdr:rowOff>152400</xdr:rowOff>
    </xdr:from>
    <xdr:to>
      <xdr:col>2</xdr:col>
      <xdr:colOff>2416175</xdr:colOff>
      <xdr:row>297</xdr:row>
      <xdr:rowOff>1133475</xdr:rowOff>
    </xdr:to>
    <xdr:pic>
      <xdr:nvPicPr>
        <xdr:cNvPr id="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216400" y="296125900"/>
          <a:ext cx="981075" cy="981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1727200</xdr:colOff>
      <xdr:row>298</xdr:row>
      <xdr:rowOff>88900</xdr:rowOff>
    </xdr:from>
    <xdr:to>
      <xdr:col>2</xdr:col>
      <xdr:colOff>2270125</xdr:colOff>
      <xdr:row>298</xdr:row>
      <xdr:rowOff>1317625</xdr:rowOff>
    </xdr:to>
    <xdr:pic>
      <xdr:nvPicPr>
        <xdr:cNvPr id="4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508500" y="297434000"/>
          <a:ext cx="542925" cy="1228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1371601</xdr:colOff>
      <xdr:row>299</xdr:row>
      <xdr:rowOff>114300</xdr:rowOff>
    </xdr:from>
    <xdr:to>
      <xdr:col>2</xdr:col>
      <xdr:colOff>2705101</xdr:colOff>
      <xdr:row>299</xdr:row>
      <xdr:rowOff>1175065</xdr:rowOff>
    </xdr:to>
    <xdr:pic>
      <xdr:nvPicPr>
        <xdr:cNvPr id="4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152901" y="298831000"/>
          <a:ext cx="1333500" cy="10607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1371600</xdr:colOff>
      <xdr:row>300</xdr:row>
      <xdr:rowOff>279400</xdr:rowOff>
    </xdr:from>
    <xdr:to>
      <xdr:col>2</xdr:col>
      <xdr:colOff>2755900</xdr:colOff>
      <xdr:row>300</xdr:row>
      <xdr:rowOff>1782354</xdr:rowOff>
    </xdr:to>
    <xdr:pic>
      <xdr:nvPicPr>
        <xdr:cNvPr id="4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152900" y="300316900"/>
          <a:ext cx="1384300" cy="15029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1193800</xdr:colOff>
      <xdr:row>301</xdr:row>
      <xdr:rowOff>254000</xdr:rowOff>
    </xdr:from>
    <xdr:to>
      <xdr:col>2</xdr:col>
      <xdr:colOff>3162300</xdr:colOff>
      <xdr:row>301</xdr:row>
      <xdr:rowOff>1562100</xdr:rowOff>
    </xdr:to>
    <xdr:pic>
      <xdr:nvPicPr>
        <xdr:cNvPr id="4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3975100" y="302183800"/>
          <a:ext cx="1968500" cy="1308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1206500</xdr:colOff>
      <xdr:row>302</xdr:row>
      <xdr:rowOff>279400</xdr:rowOff>
    </xdr:from>
    <xdr:to>
      <xdr:col>2</xdr:col>
      <xdr:colOff>3049726</xdr:colOff>
      <xdr:row>302</xdr:row>
      <xdr:rowOff>1536700</xdr:rowOff>
    </xdr:to>
    <xdr:pic>
      <xdr:nvPicPr>
        <xdr:cNvPr id="4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3987800" y="304101500"/>
          <a:ext cx="1843226" cy="1257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1244600</xdr:colOff>
      <xdr:row>303</xdr:row>
      <xdr:rowOff>292100</xdr:rowOff>
    </xdr:from>
    <xdr:to>
      <xdr:col>2</xdr:col>
      <xdr:colOff>2739539</xdr:colOff>
      <xdr:row>303</xdr:row>
      <xdr:rowOff>1485900</xdr:rowOff>
    </xdr:to>
    <xdr:pic>
      <xdr:nvPicPr>
        <xdr:cNvPr id="4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025900" y="306006500"/>
          <a:ext cx="1494939" cy="1193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1206500</xdr:colOff>
      <xdr:row>304</xdr:row>
      <xdr:rowOff>215900</xdr:rowOff>
    </xdr:from>
    <xdr:to>
      <xdr:col>2</xdr:col>
      <xdr:colOff>2730500</xdr:colOff>
      <xdr:row>304</xdr:row>
      <xdr:rowOff>1538194</xdr:rowOff>
    </xdr:to>
    <xdr:pic>
      <xdr:nvPicPr>
        <xdr:cNvPr id="5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3987800" y="307822600"/>
          <a:ext cx="1524000" cy="13222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965200</xdr:colOff>
      <xdr:row>305</xdr:row>
      <xdr:rowOff>203200</xdr:rowOff>
    </xdr:from>
    <xdr:to>
      <xdr:col>2</xdr:col>
      <xdr:colOff>2838965</xdr:colOff>
      <xdr:row>305</xdr:row>
      <xdr:rowOff>1511300</xdr:rowOff>
    </xdr:to>
    <xdr:pic>
      <xdr:nvPicPr>
        <xdr:cNvPr id="51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3746500" y="309702200"/>
          <a:ext cx="1873765" cy="1308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1666875</xdr:colOff>
      <xdr:row>306</xdr:row>
      <xdr:rowOff>104775</xdr:rowOff>
    </xdr:from>
    <xdr:to>
      <xdr:col>2</xdr:col>
      <xdr:colOff>2133600</xdr:colOff>
      <xdr:row>306</xdr:row>
      <xdr:rowOff>895350</xdr:rowOff>
    </xdr:to>
    <xdr:pic>
      <xdr:nvPicPr>
        <xdr:cNvPr id="226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448175" y="117935375"/>
          <a:ext cx="4667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1666875</xdr:colOff>
      <xdr:row>307</xdr:row>
      <xdr:rowOff>95250</xdr:rowOff>
    </xdr:from>
    <xdr:to>
      <xdr:col>2</xdr:col>
      <xdr:colOff>2266950</xdr:colOff>
      <xdr:row>307</xdr:row>
      <xdr:rowOff>619125</xdr:rowOff>
    </xdr:to>
    <xdr:pic>
      <xdr:nvPicPr>
        <xdr:cNvPr id="227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448175" y="118891050"/>
          <a:ext cx="600075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533401</xdr:colOff>
      <xdr:row>314</xdr:row>
      <xdr:rowOff>190501</xdr:rowOff>
    </xdr:from>
    <xdr:to>
      <xdr:col>2</xdr:col>
      <xdr:colOff>3644901</xdr:colOff>
      <xdr:row>314</xdr:row>
      <xdr:rowOff>1043793</xdr:rowOff>
    </xdr:to>
    <xdr:pic>
      <xdr:nvPicPr>
        <xdr:cNvPr id="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3314701" y="314693301"/>
          <a:ext cx="3111500" cy="8532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533401</xdr:colOff>
      <xdr:row>315</xdr:row>
      <xdr:rowOff>190501</xdr:rowOff>
    </xdr:from>
    <xdr:to>
      <xdr:col>2</xdr:col>
      <xdr:colOff>3644901</xdr:colOff>
      <xdr:row>315</xdr:row>
      <xdr:rowOff>1043793</xdr:rowOff>
    </xdr:to>
    <xdr:pic>
      <xdr:nvPicPr>
        <xdr:cNvPr id="2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3314701" y="314693301"/>
          <a:ext cx="3111500" cy="8532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1765300</xdr:colOff>
      <xdr:row>327</xdr:row>
      <xdr:rowOff>114300</xdr:rowOff>
    </xdr:from>
    <xdr:to>
      <xdr:col>2</xdr:col>
      <xdr:colOff>2746375</xdr:colOff>
      <xdr:row>327</xdr:row>
      <xdr:rowOff>781050</xdr:rowOff>
    </xdr:to>
    <xdr:pic>
      <xdr:nvPicPr>
        <xdr:cNvPr id="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546600" y="320992500"/>
          <a:ext cx="981075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1320800</xdr:colOff>
      <xdr:row>328</xdr:row>
      <xdr:rowOff>190500</xdr:rowOff>
    </xdr:from>
    <xdr:to>
      <xdr:col>2</xdr:col>
      <xdr:colOff>2835275</xdr:colOff>
      <xdr:row>328</xdr:row>
      <xdr:rowOff>866775</xdr:rowOff>
    </xdr:to>
    <xdr:pic>
      <xdr:nvPicPr>
        <xdr:cNvPr id="5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102100" y="321995800"/>
          <a:ext cx="1514475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1371600</xdr:colOff>
      <xdr:row>329</xdr:row>
      <xdr:rowOff>76200</xdr:rowOff>
    </xdr:from>
    <xdr:to>
      <xdr:col>2</xdr:col>
      <xdr:colOff>2705100</xdr:colOff>
      <xdr:row>329</xdr:row>
      <xdr:rowOff>799454</xdr:rowOff>
    </xdr:to>
    <xdr:pic>
      <xdr:nvPicPr>
        <xdr:cNvPr id="5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152900" y="322808600"/>
          <a:ext cx="1333500" cy="7232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965201</xdr:colOff>
      <xdr:row>331</xdr:row>
      <xdr:rowOff>203200</xdr:rowOff>
    </xdr:from>
    <xdr:to>
      <xdr:col>2</xdr:col>
      <xdr:colOff>3035301</xdr:colOff>
      <xdr:row>331</xdr:row>
      <xdr:rowOff>1419765</xdr:rowOff>
    </xdr:to>
    <xdr:pic>
      <xdr:nvPicPr>
        <xdr:cNvPr id="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746501" y="325462900"/>
          <a:ext cx="2070100" cy="12165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838200</xdr:colOff>
      <xdr:row>330</xdr:row>
      <xdr:rowOff>114300</xdr:rowOff>
    </xdr:from>
    <xdr:to>
      <xdr:col>2</xdr:col>
      <xdr:colOff>3149600</xdr:colOff>
      <xdr:row>330</xdr:row>
      <xdr:rowOff>1485200</xdr:rowOff>
    </xdr:to>
    <xdr:pic>
      <xdr:nvPicPr>
        <xdr:cNvPr id="5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619500" y="323773800"/>
          <a:ext cx="2311400" cy="1370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1320800</xdr:colOff>
      <xdr:row>332</xdr:row>
      <xdr:rowOff>114300</xdr:rowOff>
    </xdr:from>
    <xdr:to>
      <xdr:col>2</xdr:col>
      <xdr:colOff>2873375</xdr:colOff>
      <xdr:row>332</xdr:row>
      <xdr:rowOff>885825</xdr:rowOff>
    </xdr:to>
    <xdr:pic>
      <xdr:nvPicPr>
        <xdr:cNvPr id="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02100" y="327075800"/>
          <a:ext cx="1552575" cy="77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1333500</xdr:colOff>
      <xdr:row>333</xdr:row>
      <xdr:rowOff>127000</xdr:rowOff>
    </xdr:from>
    <xdr:to>
      <xdr:col>2</xdr:col>
      <xdr:colOff>2714625</xdr:colOff>
      <xdr:row>333</xdr:row>
      <xdr:rowOff>822325</xdr:rowOff>
    </xdr:to>
    <xdr:pic>
      <xdr:nvPicPr>
        <xdr:cNvPr id="5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114800" y="328015600"/>
          <a:ext cx="1381125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1371600</xdr:colOff>
      <xdr:row>335</xdr:row>
      <xdr:rowOff>127000</xdr:rowOff>
    </xdr:from>
    <xdr:to>
      <xdr:col>2</xdr:col>
      <xdr:colOff>2543175</xdr:colOff>
      <xdr:row>335</xdr:row>
      <xdr:rowOff>774700</xdr:rowOff>
    </xdr:to>
    <xdr:pic>
      <xdr:nvPicPr>
        <xdr:cNvPr id="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152900" y="329869800"/>
          <a:ext cx="1171575" cy="647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1371600</xdr:colOff>
      <xdr:row>334</xdr:row>
      <xdr:rowOff>127000</xdr:rowOff>
    </xdr:from>
    <xdr:to>
      <xdr:col>2</xdr:col>
      <xdr:colOff>2539665</xdr:colOff>
      <xdr:row>334</xdr:row>
      <xdr:rowOff>825500</xdr:rowOff>
    </xdr:to>
    <xdr:pic>
      <xdr:nvPicPr>
        <xdr:cNvPr id="6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52900" y="328942700"/>
          <a:ext cx="1168065" cy="698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1358900</xdr:colOff>
      <xdr:row>336</xdr:row>
      <xdr:rowOff>165101</xdr:rowOff>
    </xdr:from>
    <xdr:to>
      <xdr:col>2</xdr:col>
      <xdr:colOff>2463800</xdr:colOff>
      <xdr:row>336</xdr:row>
      <xdr:rowOff>764003</xdr:rowOff>
    </xdr:to>
    <xdr:pic>
      <xdr:nvPicPr>
        <xdr:cNvPr id="6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140200" y="330835001"/>
          <a:ext cx="1104900" cy="5989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2273300</xdr:colOff>
      <xdr:row>337</xdr:row>
      <xdr:rowOff>215900</xdr:rowOff>
    </xdr:from>
    <xdr:to>
      <xdr:col>2</xdr:col>
      <xdr:colOff>3949700</xdr:colOff>
      <xdr:row>337</xdr:row>
      <xdr:rowOff>1143000</xdr:rowOff>
    </xdr:to>
    <xdr:pic>
      <xdr:nvPicPr>
        <xdr:cNvPr id="6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054600" y="331812900"/>
          <a:ext cx="1676400" cy="92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88900</xdr:colOff>
      <xdr:row>337</xdr:row>
      <xdr:rowOff>190500</xdr:rowOff>
    </xdr:from>
    <xdr:to>
      <xdr:col>2</xdr:col>
      <xdr:colOff>2260600</xdr:colOff>
      <xdr:row>337</xdr:row>
      <xdr:rowOff>1374103</xdr:rowOff>
    </xdr:to>
    <xdr:pic>
      <xdr:nvPicPr>
        <xdr:cNvPr id="6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870200" y="331787500"/>
          <a:ext cx="2171700" cy="11836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1231900</xdr:colOff>
      <xdr:row>338</xdr:row>
      <xdr:rowOff>190500</xdr:rowOff>
    </xdr:from>
    <xdr:to>
      <xdr:col>2</xdr:col>
      <xdr:colOff>3403600</xdr:colOff>
      <xdr:row>338</xdr:row>
      <xdr:rowOff>1374103</xdr:rowOff>
    </xdr:to>
    <xdr:pic>
      <xdr:nvPicPr>
        <xdr:cNvPr id="24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013200" y="333375000"/>
          <a:ext cx="2171700" cy="11836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812801</xdr:colOff>
      <xdr:row>339</xdr:row>
      <xdr:rowOff>177800</xdr:rowOff>
    </xdr:from>
    <xdr:to>
      <xdr:col>2</xdr:col>
      <xdr:colOff>3479801</xdr:colOff>
      <xdr:row>339</xdr:row>
      <xdr:rowOff>1372981</xdr:rowOff>
    </xdr:to>
    <xdr:pic>
      <xdr:nvPicPr>
        <xdr:cNvPr id="6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3594101" y="334911700"/>
          <a:ext cx="2667000" cy="11951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787401</xdr:colOff>
      <xdr:row>340</xdr:row>
      <xdr:rowOff>50800</xdr:rowOff>
    </xdr:from>
    <xdr:to>
      <xdr:col>2</xdr:col>
      <xdr:colOff>3454401</xdr:colOff>
      <xdr:row>340</xdr:row>
      <xdr:rowOff>1245981</xdr:rowOff>
    </xdr:to>
    <xdr:pic>
      <xdr:nvPicPr>
        <xdr:cNvPr id="24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3568701" y="336257900"/>
          <a:ext cx="2667000" cy="11951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787400</xdr:colOff>
      <xdr:row>341</xdr:row>
      <xdr:rowOff>203200</xdr:rowOff>
    </xdr:from>
    <xdr:to>
      <xdr:col>2</xdr:col>
      <xdr:colOff>3063875</xdr:colOff>
      <xdr:row>341</xdr:row>
      <xdr:rowOff>1203325</xdr:rowOff>
    </xdr:to>
    <xdr:pic>
      <xdr:nvPicPr>
        <xdr:cNvPr id="6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568700" y="337832700"/>
          <a:ext cx="2276475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825500</xdr:colOff>
      <xdr:row>342</xdr:row>
      <xdr:rowOff>330200</xdr:rowOff>
    </xdr:from>
    <xdr:to>
      <xdr:col>2</xdr:col>
      <xdr:colOff>3101975</xdr:colOff>
      <xdr:row>342</xdr:row>
      <xdr:rowOff>1330325</xdr:rowOff>
    </xdr:to>
    <xdr:pic>
      <xdr:nvPicPr>
        <xdr:cNvPr id="6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606800" y="339382100"/>
          <a:ext cx="2276475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1600200</xdr:colOff>
      <xdr:row>343</xdr:row>
      <xdr:rowOff>50800</xdr:rowOff>
    </xdr:from>
    <xdr:to>
      <xdr:col>2</xdr:col>
      <xdr:colOff>2581275</xdr:colOff>
      <xdr:row>343</xdr:row>
      <xdr:rowOff>1403350</xdr:rowOff>
    </xdr:to>
    <xdr:pic>
      <xdr:nvPicPr>
        <xdr:cNvPr id="6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381500" y="340525100"/>
          <a:ext cx="981075" cy="1352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1612900</xdr:colOff>
      <xdr:row>344</xdr:row>
      <xdr:rowOff>228600</xdr:rowOff>
    </xdr:from>
    <xdr:to>
      <xdr:col>2</xdr:col>
      <xdr:colOff>2574925</xdr:colOff>
      <xdr:row>344</xdr:row>
      <xdr:rowOff>1238250</xdr:rowOff>
    </xdr:to>
    <xdr:pic>
      <xdr:nvPicPr>
        <xdr:cNvPr id="6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394200" y="342125300"/>
          <a:ext cx="962025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1612900</xdr:colOff>
      <xdr:row>345</xdr:row>
      <xdr:rowOff>215900</xdr:rowOff>
    </xdr:from>
    <xdr:to>
      <xdr:col>2</xdr:col>
      <xdr:colOff>2574925</xdr:colOff>
      <xdr:row>345</xdr:row>
      <xdr:rowOff>1225550</xdr:rowOff>
    </xdr:to>
    <xdr:pic>
      <xdr:nvPicPr>
        <xdr:cNvPr id="25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394200" y="343535000"/>
          <a:ext cx="962025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1346200</xdr:colOff>
      <xdr:row>346</xdr:row>
      <xdr:rowOff>190500</xdr:rowOff>
    </xdr:from>
    <xdr:to>
      <xdr:col>2</xdr:col>
      <xdr:colOff>2708275</xdr:colOff>
      <xdr:row>346</xdr:row>
      <xdr:rowOff>1009650</xdr:rowOff>
    </xdr:to>
    <xdr:pic>
      <xdr:nvPicPr>
        <xdr:cNvPr id="6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27500" y="344932000"/>
          <a:ext cx="136207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1384300</xdr:colOff>
      <xdr:row>347</xdr:row>
      <xdr:rowOff>266700</xdr:rowOff>
    </xdr:from>
    <xdr:to>
      <xdr:col>2</xdr:col>
      <xdr:colOff>2746375</xdr:colOff>
      <xdr:row>347</xdr:row>
      <xdr:rowOff>1085850</xdr:rowOff>
    </xdr:to>
    <xdr:pic>
      <xdr:nvPicPr>
        <xdr:cNvPr id="7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65600" y="346430600"/>
          <a:ext cx="136207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1130300</xdr:colOff>
      <xdr:row>348</xdr:row>
      <xdr:rowOff>241300</xdr:rowOff>
    </xdr:from>
    <xdr:to>
      <xdr:col>2</xdr:col>
      <xdr:colOff>2806700</xdr:colOff>
      <xdr:row>348</xdr:row>
      <xdr:rowOff>1098550</xdr:rowOff>
    </xdr:to>
    <xdr:pic>
      <xdr:nvPicPr>
        <xdr:cNvPr id="7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3911600" y="347827600"/>
          <a:ext cx="16764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1079500</xdr:colOff>
      <xdr:row>349</xdr:row>
      <xdr:rowOff>266700</xdr:rowOff>
    </xdr:from>
    <xdr:to>
      <xdr:col>2</xdr:col>
      <xdr:colOff>2755900</xdr:colOff>
      <xdr:row>349</xdr:row>
      <xdr:rowOff>1123950</xdr:rowOff>
    </xdr:to>
    <xdr:pic>
      <xdr:nvPicPr>
        <xdr:cNvPr id="7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3860800" y="349275400"/>
          <a:ext cx="16764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1609724</xdr:colOff>
      <xdr:row>350</xdr:row>
      <xdr:rowOff>152400</xdr:rowOff>
    </xdr:from>
    <xdr:to>
      <xdr:col>2</xdr:col>
      <xdr:colOff>2295525</xdr:colOff>
      <xdr:row>350</xdr:row>
      <xdr:rowOff>849173</xdr:rowOff>
    </xdr:to>
    <xdr:pic>
      <xdr:nvPicPr>
        <xdr:cNvPr id="255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91024" y="34632900"/>
          <a:ext cx="685801" cy="6967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1295400</xdr:colOff>
      <xdr:row>351</xdr:row>
      <xdr:rowOff>76200</xdr:rowOff>
    </xdr:from>
    <xdr:to>
      <xdr:col>2</xdr:col>
      <xdr:colOff>2381250</xdr:colOff>
      <xdr:row>351</xdr:row>
      <xdr:rowOff>866775</xdr:rowOff>
    </xdr:to>
    <xdr:pic>
      <xdr:nvPicPr>
        <xdr:cNvPr id="7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076700" y="351497900"/>
          <a:ext cx="108585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1485900</xdr:colOff>
      <xdr:row>352</xdr:row>
      <xdr:rowOff>38100</xdr:rowOff>
    </xdr:from>
    <xdr:to>
      <xdr:col>2</xdr:col>
      <xdr:colOff>2352675</xdr:colOff>
      <xdr:row>352</xdr:row>
      <xdr:rowOff>714375</xdr:rowOff>
    </xdr:to>
    <xdr:pic>
      <xdr:nvPicPr>
        <xdr:cNvPr id="7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267200" y="352450400"/>
          <a:ext cx="866775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353"/>
  <sheetViews>
    <sheetView tabSelected="1" topLeftCell="A343" zoomScale="75" zoomScaleNormal="75" workbookViewId="0">
      <selection activeCell="L314" sqref="L314"/>
    </sheetView>
  </sheetViews>
  <sheetFormatPr defaultRowHeight="15"/>
  <cols>
    <col min="1" max="1" width="4.140625" customWidth="1"/>
    <col min="2" max="2" width="37.42578125" customWidth="1"/>
    <col min="3" max="3" width="60.85546875" customWidth="1"/>
    <col min="4" max="4" width="11.5703125" bestFit="1" customWidth="1"/>
    <col min="5" max="5" width="7.85546875" customWidth="1"/>
    <col min="6" max="6" width="18.42578125" customWidth="1"/>
  </cols>
  <sheetData>
    <row r="2" spans="2:6" ht="18.75">
      <c r="B2" s="3" t="s">
        <v>0</v>
      </c>
    </row>
    <row r="3" spans="2:6" ht="18.75">
      <c r="B3" s="1"/>
    </row>
    <row r="4" spans="2:6" ht="37.5">
      <c r="B4" s="8" t="s">
        <v>1</v>
      </c>
      <c r="C4" s="8" t="s">
        <v>2</v>
      </c>
      <c r="D4" s="8" t="s">
        <v>39</v>
      </c>
      <c r="E4" s="8" t="s">
        <v>40</v>
      </c>
      <c r="F4" s="8" t="s">
        <v>38</v>
      </c>
    </row>
    <row r="5" spans="2:6" ht="31.5" customHeight="1">
      <c r="B5" s="5" t="s">
        <v>3</v>
      </c>
      <c r="C5" s="23"/>
      <c r="D5" s="6">
        <f>93*3</f>
        <v>279</v>
      </c>
      <c r="E5" s="6" t="s">
        <v>41</v>
      </c>
      <c r="F5" s="6">
        <f>16*0.4</f>
        <v>6.4</v>
      </c>
    </row>
    <row r="6" spans="2:6" ht="37.5" customHeight="1">
      <c r="B6" s="5" t="s">
        <v>4</v>
      </c>
      <c r="C6" s="23"/>
      <c r="D6" s="6">
        <f>12*3</f>
        <v>36</v>
      </c>
      <c r="E6" s="6" t="s">
        <v>41</v>
      </c>
      <c r="F6" s="6">
        <f>42*0.4</f>
        <v>16.8</v>
      </c>
    </row>
    <row r="7" spans="2:6" ht="54.75" customHeight="1">
      <c r="B7" s="5" t="s">
        <v>5</v>
      </c>
      <c r="C7" s="5"/>
      <c r="D7" s="6">
        <f>44*5</f>
        <v>220</v>
      </c>
      <c r="E7" s="6" t="s">
        <v>41</v>
      </c>
      <c r="F7" s="6">
        <f>12*0.4</f>
        <v>4.8000000000000007</v>
      </c>
    </row>
    <row r="8" spans="2:6" ht="18.75">
      <c r="B8" s="1"/>
    </row>
    <row r="9" spans="2:6" ht="18.75">
      <c r="B9" s="3" t="s">
        <v>6</v>
      </c>
    </row>
    <row r="10" spans="2:6" ht="18.75">
      <c r="B10" s="3"/>
    </row>
    <row r="11" spans="2:6" ht="18.75">
      <c r="B11" s="9" t="s">
        <v>45</v>
      </c>
      <c r="C11" s="9" t="s">
        <v>8</v>
      </c>
      <c r="D11" s="4"/>
    </row>
    <row r="12" spans="2:6" ht="18.75">
      <c r="B12" s="9" t="s">
        <v>46</v>
      </c>
      <c r="C12" s="9" t="s">
        <v>9</v>
      </c>
      <c r="D12" s="4"/>
    </row>
    <row r="13" spans="2:6" ht="18.75">
      <c r="B13" s="9" t="s">
        <v>47</v>
      </c>
      <c r="C13" s="9" t="s">
        <v>11</v>
      </c>
      <c r="D13" s="4"/>
    </row>
    <row r="14" spans="2:6" ht="18.75">
      <c r="B14" s="9" t="s">
        <v>48</v>
      </c>
      <c r="C14" s="9" t="s">
        <v>10</v>
      </c>
      <c r="D14" s="4"/>
    </row>
    <row r="15" spans="2:6" ht="18.75">
      <c r="B15" s="9" t="s">
        <v>7</v>
      </c>
      <c r="C15" s="9" t="s">
        <v>12</v>
      </c>
      <c r="D15" s="4"/>
    </row>
    <row r="16" spans="2:6" ht="18.75">
      <c r="B16" s="4"/>
      <c r="C16" s="4"/>
      <c r="D16" s="4"/>
      <c r="E16" s="4"/>
      <c r="F16" s="4"/>
    </row>
    <row r="17" spans="2:6" ht="18.75">
      <c r="B17" s="3" t="s">
        <v>13</v>
      </c>
    </row>
    <row r="18" spans="2:6" ht="18.75">
      <c r="B18" s="1"/>
    </row>
    <row r="19" spans="2:6" ht="37.5">
      <c r="B19" s="8" t="s">
        <v>1</v>
      </c>
      <c r="C19" s="8" t="s">
        <v>2</v>
      </c>
      <c r="D19" s="8" t="s">
        <v>39</v>
      </c>
      <c r="E19" s="8" t="s">
        <v>40</v>
      </c>
      <c r="F19" s="8" t="s">
        <v>38</v>
      </c>
    </row>
    <row r="20" spans="2:6" ht="69.75" customHeight="1">
      <c r="B20" s="6" t="s">
        <v>14</v>
      </c>
      <c r="C20" s="5"/>
      <c r="D20" s="6">
        <v>7</v>
      </c>
      <c r="E20" s="6" t="s">
        <v>42</v>
      </c>
      <c r="F20" s="6">
        <f>26*0.4</f>
        <v>10.4</v>
      </c>
    </row>
    <row r="21" spans="2:6" ht="68.25" customHeight="1">
      <c r="B21" s="6" t="s">
        <v>15</v>
      </c>
      <c r="C21" s="5"/>
      <c r="D21" s="6">
        <v>56</v>
      </c>
      <c r="E21" s="6" t="s">
        <v>42</v>
      </c>
      <c r="F21" s="6">
        <f>4.8*0.4</f>
        <v>1.92</v>
      </c>
    </row>
    <row r="22" spans="2:6" ht="99" customHeight="1">
      <c r="B22" s="6" t="s">
        <v>16</v>
      </c>
      <c r="C22" s="5"/>
      <c r="D22" s="6">
        <v>12</v>
      </c>
      <c r="E22" s="6" t="s">
        <v>42</v>
      </c>
      <c r="F22" s="6">
        <f>30.5*0.4</f>
        <v>12.200000000000001</v>
      </c>
    </row>
    <row r="23" spans="2:6" ht="96.75" customHeight="1">
      <c r="B23" s="6" t="s">
        <v>17</v>
      </c>
      <c r="C23" s="5"/>
      <c r="D23" s="6">
        <v>20</v>
      </c>
      <c r="E23" s="6" t="s">
        <v>42</v>
      </c>
      <c r="F23" s="6">
        <f>26*0.4</f>
        <v>10.4</v>
      </c>
    </row>
    <row r="24" spans="2:6" ht="90.75" customHeight="1">
      <c r="B24" s="6" t="s">
        <v>18</v>
      </c>
      <c r="C24" s="5"/>
      <c r="D24" s="6">
        <v>14</v>
      </c>
      <c r="E24" s="6" t="s">
        <v>42</v>
      </c>
      <c r="F24" s="6">
        <f>26*0.4</f>
        <v>10.4</v>
      </c>
    </row>
    <row r="25" spans="2:6" ht="64.5" customHeight="1">
      <c r="B25" s="6" t="s">
        <v>31</v>
      </c>
      <c r="C25" s="5"/>
      <c r="D25" s="6">
        <v>46</v>
      </c>
      <c r="E25" s="6" t="s">
        <v>43</v>
      </c>
      <c r="F25" s="6">
        <f>2*0.4*2</f>
        <v>1.6</v>
      </c>
    </row>
    <row r="26" spans="2:6" ht="90.75" customHeight="1">
      <c r="B26" s="6" t="s">
        <v>19</v>
      </c>
      <c r="C26" s="5"/>
      <c r="D26" s="6">
        <v>18</v>
      </c>
      <c r="E26" s="6" t="s">
        <v>42</v>
      </c>
      <c r="F26" s="6">
        <f>26*0.4</f>
        <v>10.4</v>
      </c>
    </row>
    <row r="27" spans="2:6" ht="108" customHeight="1">
      <c r="B27" s="6" t="s">
        <v>20</v>
      </c>
      <c r="C27" s="5"/>
      <c r="D27" s="6">
        <v>20</v>
      </c>
      <c r="E27" s="6" t="s">
        <v>42</v>
      </c>
      <c r="F27" s="6">
        <f>48.5*0.4</f>
        <v>19.400000000000002</v>
      </c>
    </row>
    <row r="28" spans="2:6" ht="108" customHeight="1">
      <c r="B28" s="6" t="s">
        <v>21</v>
      </c>
      <c r="C28" s="5"/>
      <c r="D28" s="6">
        <v>18</v>
      </c>
      <c r="E28" s="6" t="s">
        <v>42</v>
      </c>
      <c r="F28" s="6">
        <v>19.399999999999999</v>
      </c>
    </row>
    <row r="29" spans="2:6" ht="108" customHeight="1">
      <c r="B29" s="6" t="s">
        <v>22</v>
      </c>
      <c r="C29" s="5"/>
      <c r="D29" s="6">
        <v>20</v>
      </c>
      <c r="E29" s="6" t="s">
        <v>42</v>
      </c>
      <c r="F29" s="6">
        <v>19.399999999999999</v>
      </c>
    </row>
    <row r="30" spans="2:6" ht="125.25" customHeight="1">
      <c r="B30" s="6" t="s">
        <v>23</v>
      </c>
      <c r="C30" s="5"/>
      <c r="D30" s="6">
        <v>10</v>
      </c>
      <c r="E30" s="6" t="s">
        <v>42</v>
      </c>
      <c r="F30" s="6">
        <f>48.5*0.4</f>
        <v>19.400000000000002</v>
      </c>
    </row>
    <row r="31" spans="2:6" ht="112.5" customHeight="1">
      <c r="B31" s="6" t="s">
        <v>24</v>
      </c>
      <c r="C31" s="5"/>
      <c r="D31" s="6">
        <v>10</v>
      </c>
      <c r="E31" s="6" t="s">
        <v>42</v>
      </c>
      <c r="F31" s="6">
        <v>19.399999999999999</v>
      </c>
    </row>
    <row r="32" spans="2:6" ht="129" customHeight="1">
      <c r="B32" s="6" t="s">
        <v>25</v>
      </c>
      <c r="C32" s="5"/>
      <c r="D32" s="6">
        <v>2</v>
      </c>
      <c r="E32" s="6" t="s">
        <v>42</v>
      </c>
      <c r="F32" s="6">
        <f>29*0.4</f>
        <v>11.600000000000001</v>
      </c>
    </row>
    <row r="33" spans="2:6" ht="18.75">
      <c r="B33" s="2"/>
    </row>
    <row r="34" spans="2:6" ht="18.75">
      <c r="B34" s="3" t="s">
        <v>26</v>
      </c>
    </row>
    <row r="35" spans="2:6" ht="18.75">
      <c r="B35" s="1"/>
    </row>
    <row r="36" spans="2:6" ht="37.5">
      <c r="B36" s="8" t="s">
        <v>1</v>
      </c>
      <c r="C36" s="8" t="s">
        <v>2</v>
      </c>
      <c r="D36" s="8" t="s">
        <v>39</v>
      </c>
      <c r="E36" s="8" t="s">
        <v>40</v>
      </c>
      <c r="F36" s="8" t="s">
        <v>38</v>
      </c>
    </row>
    <row r="37" spans="2:6" ht="130.5" customHeight="1">
      <c r="B37" s="6" t="s">
        <v>32</v>
      </c>
      <c r="C37" s="5"/>
      <c r="D37" s="6">
        <v>55</v>
      </c>
      <c r="E37" s="6" t="s">
        <v>42</v>
      </c>
      <c r="F37" s="6">
        <f>44*0.4</f>
        <v>17.600000000000001</v>
      </c>
    </row>
    <row r="38" spans="2:6" ht="90" customHeight="1">
      <c r="B38" s="6" t="s">
        <v>33</v>
      </c>
      <c r="C38" s="5"/>
      <c r="D38" s="6">
        <v>4</v>
      </c>
      <c r="E38" s="6" t="s">
        <v>42</v>
      </c>
      <c r="F38" s="6">
        <f>50*0.4</f>
        <v>20</v>
      </c>
    </row>
    <row r="39" spans="2:6" ht="106.5" customHeight="1">
      <c r="B39" s="6" t="s">
        <v>34</v>
      </c>
      <c r="C39" s="5"/>
      <c r="D39" s="6">
        <v>3</v>
      </c>
      <c r="E39" s="6" t="s">
        <v>42</v>
      </c>
      <c r="F39" s="6">
        <f>65*0.4</f>
        <v>26</v>
      </c>
    </row>
    <row r="40" spans="2:6" ht="102.75" customHeight="1">
      <c r="B40" s="6" t="s">
        <v>35</v>
      </c>
      <c r="C40" s="5"/>
      <c r="D40" s="6">
        <v>31</v>
      </c>
      <c r="E40" s="6" t="s">
        <v>42</v>
      </c>
      <c r="F40" s="6">
        <f>73*0.4</f>
        <v>29.200000000000003</v>
      </c>
    </row>
    <row r="41" spans="2:6" ht="94.5" customHeight="1">
      <c r="B41" s="6" t="s">
        <v>44</v>
      </c>
      <c r="C41" s="5"/>
      <c r="D41" s="6">
        <v>42</v>
      </c>
      <c r="E41" s="6" t="s">
        <v>42</v>
      </c>
      <c r="F41" s="6">
        <f>6*0.4</f>
        <v>2.4000000000000004</v>
      </c>
    </row>
    <row r="42" spans="2:6" ht="119.25" customHeight="1">
      <c r="B42" s="6" t="s">
        <v>36</v>
      </c>
      <c r="C42" s="5"/>
      <c r="D42" s="6">
        <v>5</v>
      </c>
      <c r="E42" s="6" t="s">
        <v>42</v>
      </c>
      <c r="F42" s="6">
        <f>17*0.4</f>
        <v>6.8000000000000007</v>
      </c>
    </row>
    <row r="43" spans="2:6" ht="95.25" customHeight="1">
      <c r="B43" s="6" t="s">
        <v>27</v>
      </c>
      <c r="C43" s="5"/>
      <c r="D43" s="6">
        <v>1964</v>
      </c>
      <c r="E43" s="6" t="s">
        <v>42</v>
      </c>
      <c r="F43" s="6">
        <f>0.25*0.4</f>
        <v>0.1</v>
      </c>
    </row>
    <row r="44" spans="2:6" ht="87.75" customHeight="1">
      <c r="B44" s="6" t="s">
        <v>28</v>
      </c>
      <c r="C44" s="5"/>
      <c r="D44" s="6">
        <v>17710</v>
      </c>
      <c r="E44" s="6" t="s">
        <v>42</v>
      </c>
      <c r="F44" s="6">
        <f>0.08*0.4</f>
        <v>3.2000000000000001E-2</v>
      </c>
    </row>
    <row r="45" spans="2:6" ht="78" customHeight="1">
      <c r="B45" s="6" t="s">
        <v>29</v>
      </c>
      <c r="C45" s="5"/>
      <c r="D45" s="6">
        <v>8792</v>
      </c>
      <c r="E45" s="6" t="s">
        <v>42</v>
      </c>
      <c r="F45" s="6">
        <f>0.12*0.4</f>
        <v>4.8000000000000001E-2</v>
      </c>
    </row>
    <row r="46" spans="2:6" ht="88.5" customHeight="1">
      <c r="B46" s="6" t="s">
        <v>37</v>
      </c>
      <c r="C46" s="5"/>
      <c r="D46" s="6">
        <v>24</v>
      </c>
      <c r="E46" s="6" t="s">
        <v>42</v>
      </c>
      <c r="F46" s="6">
        <f>15.5*0.4</f>
        <v>6.2</v>
      </c>
    </row>
    <row r="47" spans="2:6" ht="92.25" customHeight="1">
      <c r="B47" s="6" t="s">
        <v>30</v>
      </c>
      <c r="C47" s="5"/>
      <c r="D47" s="6">
        <v>2563</v>
      </c>
      <c r="E47" s="6" t="s">
        <v>42</v>
      </c>
      <c r="F47" s="6">
        <f>2.4*0.4</f>
        <v>0.96</v>
      </c>
    </row>
    <row r="49" spans="1:6">
      <c r="A49" s="25"/>
      <c r="B49" s="25"/>
      <c r="C49" s="25"/>
      <c r="D49" s="25"/>
      <c r="E49" s="25"/>
      <c r="F49" s="25"/>
    </row>
    <row r="50" spans="1:6" ht="18.75">
      <c r="B50" s="3" t="s">
        <v>49</v>
      </c>
    </row>
    <row r="51" spans="1:6" ht="18.75">
      <c r="B51" s="1"/>
    </row>
    <row r="52" spans="1:6" ht="37.5">
      <c r="B52" s="8" t="s">
        <v>1</v>
      </c>
      <c r="C52" s="8" t="s">
        <v>2</v>
      </c>
      <c r="D52" s="8" t="s">
        <v>39</v>
      </c>
      <c r="E52" s="8" t="s">
        <v>40</v>
      </c>
      <c r="F52" s="8" t="s">
        <v>38</v>
      </c>
    </row>
    <row r="53" spans="1:6" ht="56.25" customHeight="1">
      <c r="B53" s="5" t="s">
        <v>50</v>
      </c>
      <c r="C53" s="5"/>
      <c r="D53" s="6">
        <f>41*5</f>
        <v>205</v>
      </c>
      <c r="E53" s="6" t="s">
        <v>41</v>
      </c>
      <c r="F53" s="6">
        <f>17.6*0.4</f>
        <v>7.0400000000000009</v>
      </c>
    </row>
    <row r="54" spans="1:6" ht="56.25" customHeight="1">
      <c r="B54" s="5" t="s">
        <v>51</v>
      </c>
      <c r="C54" s="6"/>
      <c r="D54" s="6">
        <f>60*5</f>
        <v>300</v>
      </c>
      <c r="E54" s="6" t="s">
        <v>41</v>
      </c>
      <c r="F54" s="6">
        <f>22.8*0.4</f>
        <v>9.120000000000001</v>
      </c>
    </row>
    <row r="55" spans="1:6" ht="56.25" customHeight="1">
      <c r="B55" s="5" t="s">
        <v>52</v>
      </c>
      <c r="C55" s="5"/>
      <c r="D55" s="6">
        <f>27*5</f>
        <v>135</v>
      </c>
      <c r="E55" s="6" t="s">
        <v>41</v>
      </c>
      <c r="F55" s="6">
        <v>9.1199999999999992</v>
      </c>
    </row>
    <row r="56" spans="1:6" ht="56.25" customHeight="1">
      <c r="B56" s="5" t="s">
        <v>75</v>
      </c>
      <c r="C56" s="5"/>
      <c r="D56" s="6">
        <v>75</v>
      </c>
      <c r="E56" s="6" t="s">
        <v>41</v>
      </c>
      <c r="F56" s="6">
        <f>19.8*0.4</f>
        <v>7.9200000000000008</v>
      </c>
    </row>
    <row r="57" spans="1:6" ht="56.25" customHeight="1">
      <c r="B57" s="5" t="s">
        <v>76</v>
      </c>
      <c r="C57" s="5"/>
      <c r="D57" s="6">
        <f>19*5</f>
        <v>95</v>
      </c>
      <c r="E57" s="6" t="s">
        <v>41</v>
      </c>
      <c r="F57" s="6">
        <v>7.92</v>
      </c>
    </row>
    <row r="58" spans="1:6" ht="18.75">
      <c r="B58" s="1"/>
    </row>
    <row r="59" spans="1:6" ht="18.75">
      <c r="B59" s="3" t="s">
        <v>6</v>
      </c>
    </row>
    <row r="61" spans="1:6" ht="18.75" customHeight="1">
      <c r="B61" s="9" t="s">
        <v>129</v>
      </c>
      <c r="C61" s="9" t="s">
        <v>133</v>
      </c>
      <c r="E61" s="16"/>
      <c r="F61" s="16"/>
    </row>
    <row r="62" spans="1:6" ht="18.75" customHeight="1">
      <c r="B62" s="9" t="s">
        <v>131</v>
      </c>
      <c r="C62" s="9" t="s">
        <v>134</v>
      </c>
      <c r="E62" s="16"/>
      <c r="F62" s="16"/>
    </row>
    <row r="63" spans="1:6" ht="18.75" customHeight="1">
      <c r="B63" s="9" t="s">
        <v>130</v>
      </c>
      <c r="C63" s="18" t="s">
        <v>135</v>
      </c>
      <c r="E63" s="16"/>
      <c r="F63" s="16"/>
    </row>
    <row r="64" spans="1:6" ht="18.75">
      <c r="B64" s="9" t="s">
        <v>127</v>
      </c>
      <c r="C64" s="18" t="s">
        <v>136</v>
      </c>
      <c r="D64" s="16"/>
      <c r="E64" s="17"/>
      <c r="F64" s="17"/>
    </row>
    <row r="65" spans="2:6" ht="18.75">
      <c r="B65" s="16" t="s">
        <v>128</v>
      </c>
      <c r="C65" s="18" t="s">
        <v>137</v>
      </c>
      <c r="D65" s="16"/>
      <c r="E65" s="17"/>
      <c r="F65" s="17"/>
    </row>
    <row r="66" spans="2:6" ht="18.75">
      <c r="B66" s="9" t="s">
        <v>132</v>
      </c>
      <c r="D66" s="4"/>
    </row>
    <row r="67" spans="2:6" ht="18.75">
      <c r="B67" s="9"/>
      <c r="D67" s="4"/>
    </row>
    <row r="68" spans="2:6" ht="18.75">
      <c r="B68" s="3" t="s">
        <v>13</v>
      </c>
    </row>
    <row r="69" spans="2:6" ht="18.75">
      <c r="B69" s="1"/>
    </row>
    <row r="70" spans="2:6" ht="37.5">
      <c r="B70" s="8" t="s">
        <v>1</v>
      </c>
      <c r="C70" s="8" t="s">
        <v>2</v>
      </c>
      <c r="D70" s="8" t="s">
        <v>39</v>
      </c>
      <c r="E70" s="8" t="s">
        <v>40</v>
      </c>
      <c r="F70" s="8" t="s">
        <v>38</v>
      </c>
    </row>
    <row r="71" spans="2:6" ht="92.25" customHeight="1">
      <c r="B71" s="6" t="s">
        <v>53</v>
      </c>
      <c r="C71" s="5"/>
      <c r="D71" s="6">
        <v>7</v>
      </c>
      <c r="E71" s="6" t="s">
        <v>42</v>
      </c>
      <c r="F71" s="6">
        <f>8.4*0.4</f>
        <v>3.3600000000000003</v>
      </c>
    </row>
    <row r="72" spans="2:6" ht="106.5" customHeight="1">
      <c r="B72" s="6" t="s">
        <v>54</v>
      </c>
      <c r="C72" s="5"/>
      <c r="D72" s="6">
        <v>30</v>
      </c>
      <c r="E72" s="6" t="s">
        <v>42</v>
      </c>
      <c r="F72" s="6">
        <f>51*0.4</f>
        <v>20.400000000000002</v>
      </c>
    </row>
    <row r="73" spans="2:6" ht="87" customHeight="1">
      <c r="B73" s="6" t="s">
        <v>55</v>
      </c>
      <c r="C73" s="5"/>
      <c r="D73" s="6">
        <v>35</v>
      </c>
      <c r="E73" s="6" t="s">
        <v>42</v>
      </c>
      <c r="F73" s="6">
        <f>65*0.4</f>
        <v>26</v>
      </c>
    </row>
    <row r="74" spans="2:6" ht="87" customHeight="1">
      <c r="B74" s="6" t="s">
        <v>56</v>
      </c>
      <c r="C74" s="5"/>
      <c r="D74" s="6">
        <v>28</v>
      </c>
      <c r="E74" s="6" t="s">
        <v>42</v>
      </c>
      <c r="F74" s="6">
        <f>65*0.4</f>
        <v>26</v>
      </c>
    </row>
    <row r="75" spans="2:6" ht="87" customHeight="1">
      <c r="B75" s="6" t="s">
        <v>57</v>
      </c>
      <c r="C75" s="5"/>
      <c r="D75" s="6">
        <v>36</v>
      </c>
      <c r="E75" s="6" t="s">
        <v>42</v>
      </c>
      <c r="F75" s="6">
        <f>51*0.4</f>
        <v>20.400000000000002</v>
      </c>
    </row>
    <row r="76" spans="2:6" ht="87" customHeight="1">
      <c r="B76" s="6" t="s">
        <v>58</v>
      </c>
      <c r="C76" s="5"/>
      <c r="D76" s="6">
        <v>32</v>
      </c>
      <c r="E76" s="6" t="s">
        <v>42</v>
      </c>
      <c r="F76" s="6">
        <f>65*0.4</f>
        <v>26</v>
      </c>
    </row>
    <row r="77" spans="2:6" ht="87" customHeight="1">
      <c r="B77" s="6" t="s">
        <v>59</v>
      </c>
      <c r="C77" s="5"/>
      <c r="D77" s="6">
        <v>32</v>
      </c>
      <c r="E77" s="6" t="s">
        <v>42</v>
      </c>
      <c r="F77" s="6">
        <v>26</v>
      </c>
    </row>
    <row r="78" spans="2:6" ht="102" customHeight="1">
      <c r="B78" s="6" t="s">
        <v>60</v>
      </c>
      <c r="C78" s="5"/>
      <c r="D78" s="6">
        <v>40</v>
      </c>
      <c r="E78" s="6" t="s">
        <v>42</v>
      </c>
      <c r="F78" s="6">
        <f>51*0.4</f>
        <v>20.400000000000002</v>
      </c>
    </row>
    <row r="79" spans="2:6" ht="102" customHeight="1">
      <c r="B79" s="6" t="s">
        <v>61</v>
      </c>
      <c r="C79" s="5"/>
      <c r="D79" s="6">
        <v>40</v>
      </c>
      <c r="E79" s="6" t="s">
        <v>42</v>
      </c>
      <c r="F79" s="6">
        <v>26</v>
      </c>
    </row>
    <row r="80" spans="2:6" ht="87" customHeight="1">
      <c r="B80" s="6" t="s">
        <v>62</v>
      </c>
      <c r="C80" s="6" t="s">
        <v>63</v>
      </c>
      <c r="D80" s="6">
        <v>40</v>
      </c>
      <c r="E80" s="6" t="s">
        <v>42</v>
      </c>
      <c r="F80" s="6">
        <v>26</v>
      </c>
    </row>
    <row r="81" spans="2:6" ht="144" customHeight="1">
      <c r="B81" s="6" t="s">
        <v>64</v>
      </c>
      <c r="C81" s="10"/>
      <c r="D81" s="6">
        <v>19</v>
      </c>
      <c r="E81" s="6" t="s">
        <v>42</v>
      </c>
      <c r="F81" s="6">
        <f>54*0.4</f>
        <v>21.6</v>
      </c>
    </row>
    <row r="82" spans="2:6" ht="144" customHeight="1">
      <c r="B82" s="6" t="s">
        <v>65</v>
      </c>
      <c r="C82" s="10"/>
      <c r="D82" s="6">
        <v>4</v>
      </c>
      <c r="E82" s="6" t="s">
        <v>42</v>
      </c>
      <c r="F82" s="6">
        <f>52*0.4</f>
        <v>20.8</v>
      </c>
    </row>
    <row r="83" spans="2:6" ht="144" customHeight="1">
      <c r="B83" s="6" t="s">
        <v>66</v>
      </c>
      <c r="C83" s="10"/>
      <c r="D83" s="6">
        <v>20</v>
      </c>
      <c r="E83" s="6" t="s">
        <v>42</v>
      </c>
      <c r="F83" s="6">
        <v>21.6</v>
      </c>
    </row>
    <row r="84" spans="2:6" ht="99.75" customHeight="1">
      <c r="B84" s="6" t="s">
        <v>67</v>
      </c>
      <c r="C84" s="10"/>
      <c r="D84" s="6">
        <v>44</v>
      </c>
      <c r="E84" s="6" t="s">
        <v>42</v>
      </c>
      <c r="F84" s="6">
        <f>33*0.4</f>
        <v>13.200000000000001</v>
      </c>
    </row>
    <row r="85" spans="2:6" ht="87" customHeight="1">
      <c r="B85" s="6" t="s">
        <v>68</v>
      </c>
      <c r="C85" s="12" t="s">
        <v>70</v>
      </c>
      <c r="D85" s="6">
        <v>60</v>
      </c>
      <c r="E85" s="6" t="s">
        <v>42</v>
      </c>
      <c r="F85" s="6">
        <f>39*0.4</f>
        <v>15.600000000000001</v>
      </c>
    </row>
    <row r="86" spans="2:6" ht="87" customHeight="1">
      <c r="B86" s="6" t="s">
        <v>71</v>
      </c>
      <c r="C86" s="12" t="s">
        <v>69</v>
      </c>
      <c r="D86" s="6">
        <v>22</v>
      </c>
      <c r="E86" s="6" t="s">
        <v>42</v>
      </c>
      <c r="F86" s="6">
        <v>15.6</v>
      </c>
    </row>
    <row r="87" spans="2:6" ht="144" customHeight="1">
      <c r="B87" s="6" t="s">
        <v>72</v>
      </c>
      <c r="C87" s="12"/>
      <c r="D87" s="6">
        <v>22</v>
      </c>
      <c r="E87" s="6" t="s">
        <v>42</v>
      </c>
      <c r="F87" s="6">
        <f>47*0.4</f>
        <v>18.8</v>
      </c>
    </row>
    <row r="88" spans="2:6" ht="76.5" customHeight="1">
      <c r="B88" s="6" t="s">
        <v>73</v>
      </c>
      <c r="C88" s="12" t="s">
        <v>70</v>
      </c>
      <c r="D88" s="6">
        <v>16</v>
      </c>
      <c r="E88" s="6" t="s">
        <v>42</v>
      </c>
      <c r="F88" s="6">
        <f>56*0.4</f>
        <v>22.400000000000002</v>
      </c>
    </row>
    <row r="89" spans="2:6" ht="76.5" customHeight="1">
      <c r="B89" s="6" t="s">
        <v>74</v>
      </c>
      <c r="C89" s="12" t="s">
        <v>69</v>
      </c>
      <c r="D89" s="6">
        <v>20</v>
      </c>
      <c r="E89" s="6" t="s">
        <v>42</v>
      </c>
      <c r="F89" s="6">
        <v>22.4</v>
      </c>
    </row>
    <row r="90" spans="2:6" ht="144" customHeight="1">
      <c r="B90" s="6" t="s">
        <v>77</v>
      </c>
      <c r="C90" s="12"/>
      <c r="D90" s="6">
        <v>34</v>
      </c>
      <c r="E90" s="6" t="s">
        <v>42</v>
      </c>
      <c r="F90" s="6">
        <f>53*0.4</f>
        <v>21.200000000000003</v>
      </c>
    </row>
    <row r="91" spans="2:6" ht="98.25" customHeight="1">
      <c r="B91" s="6" t="s">
        <v>78</v>
      </c>
      <c r="C91" s="12" t="s">
        <v>79</v>
      </c>
      <c r="D91" s="6">
        <v>37</v>
      </c>
      <c r="E91" s="6" t="s">
        <v>42</v>
      </c>
      <c r="F91" s="6">
        <f>62*0.4</f>
        <v>24.8</v>
      </c>
    </row>
    <row r="92" spans="2:6" ht="98.25" customHeight="1">
      <c r="B92" s="6" t="s">
        <v>81</v>
      </c>
      <c r="C92" s="12" t="s">
        <v>80</v>
      </c>
      <c r="D92" s="6">
        <v>36</v>
      </c>
      <c r="E92" s="6" t="s">
        <v>42</v>
      </c>
      <c r="F92" s="6">
        <f>62*0.4</f>
        <v>24.8</v>
      </c>
    </row>
    <row r="93" spans="2:6" ht="67.5" customHeight="1">
      <c r="B93" s="6" t="s">
        <v>82</v>
      </c>
      <c r="C93" s="12" t="s">
        <v>83</v>
      </c>
      <c r="D93" s="6">
        <v>24</v>
      </c>
      <c r="E93" s="6" t="s">
        <v>42</v>
      </c>
      <c r="F93" s="6">
        <f>15.5*0.4</f>
        <v>6.2</v>
      </c>
    </row>
    <row r="94" spans="2:6" ht="67.5" customHeight="1">
      <c r="B94" s="6" t="s">
        <v>84</v>
      </c>
      <c r="C94" s="12" t="s">
        <v>79</v>
      </c>
      <c r="D94" s="6">
        <v>17</v>
      </c>
      <c r="E94" s="6" t="s">
        <v>42</v>
      </c>
      <c r="F94" s="6">
        <f>17.5*0.4</f>
        <v>7</v>
      </c>
    </row>
    <row r="95" spans="2:6" ht="67.5" customHeight="1">
      <c r="B95" s="6" t="s">
        <v>85</v>
      </c>
      <c r="C95" s="12" t="s">
        <v>80</v>
      </c>
      <c r="D95" s="6">
        <v>11</v>
      </c>
      <c r="E95" s="6" t="s">
        <v>42</v>
      </c>
      <c r="F95" s="6">
        <v>7</v>
      </c>
    </row>
    <row r="96" spans="2:6" ht="67.5" customHeight="1">
      <c r="B96" s="6" t="s">
        <v>86</v>
      </c>
      <c r="C96" s="12" t="s">
        <v>83</v>
      </c>
      <c r="D96" s="6">
        <v>11</v>
      </c>
      <c r="E96" s="6" t="s">
        <v>42</v>
      </c>
      <c r="F96" s="6">
        <f>16.5*0.4</f>
        <v>6.6000000000000005</v>
      </c>
    </row>
    <row r="97" spans="2:9" ht="67.5" customHeight="1">
      <c r="B97" s="6" t="s">
        <v>87</v>
      </c>
      <c r="C97" s="12" t="s">
        <v>79</v>
      </c>
      <c r="D97" s="6">
        <v>11</v>
      </c>
      <c r="E97" s="6" t="s">
        <v>42</v>
      </c>
      <c r="F97" s="6">
        <f>19*0.4</f>
        <v>7.6000000000000005</v>
      </c>
    </row>
    <row r="98" spans="2:9" ht="67.5" customHeight="1">
      <c r="B98" s="6" t="s">
        <v>88</v>
      </c>
      <c r="C98" s="12" t="s">
        <v>80</v>
      </c>
      <c r="D98" s="6">
        <v>4</v>
      </c>
      <c r="E98" s="6" t="s">
        <v>42</v>
      </c>
      <c r="F98" s="6">
        <v>7.6</v>
      </c>
    </row>
    <row r="99" spans="2:9" ht="117" customHeight="1">
      <c r="B99" s="6" t="s">
        <v>89</v>
      </c>
      <c r="C99" s="12" t="s">
        <v>91</v>
      </c>
      <c r="D99" s="6">
        <v>2</v>
      </c>
      <c r="E99" s="6" t="s">
        <v>42</v>
      </c>
      <c r="F99" s="6">
        <f>95*0.4</f>
        <v>38</v>
      </c>
    </row>
    <row r="100" spans="2:9" ht="117" customHeight="1">
      <c r="B100" s="6" t="s">
        <v>92</v>
      </c>
      <c r="C100" s="12" t="s">
        <v>93</v>
      </c>
      <c r="D100" s="6">
        <v>4</v>
      </c>
      <c r="E100" s="6" t="s">
        <v>42</v>
      </c>
      <c r="F100" s="6">
        <f>95*0.4</f>
        <v>38</v>
      </c>
    </row>
    <row r="101" spans="2:9" ht="117" customHeight="1">
      <c r="B101" s="6" t="s">
        <v>94</v>
      </c>
      <c r="C101" s="12" t="s">
        <v>91</v>
      </c>
      <c r="D101" s="6">
        <v>4</v>
      </c>
      <c r="E101" s="6" t="s">
        <v>42</v>
      </c>
      <c r="F101" s="6">
        <f>114*0.4</f>
        <v>45.6</v>
      </c>
    </row>
    <row r="102" spans="2:9" ht="117" customHeight="1">
      <c r="B102" s="6" t="s">
        <v>95</v>
      </c>
      <c r="C102" s="12" t="s">
        <v>93</v>
      </c>
      <c r="D102" s="6">
        <v>4</v>
      </c>
      <c r="E102" s="6" t="s">
        <v>42</v>
      </c>
      <c r="F102" s="6">
        <f>120*0.4</f>
        <v>48</v>
      </c>
    </row>
    <row r="103" spans="2:9" ht="117" customHeight="1">
      <c r="B103" s="6" t="s">
        <v>96</v>
      </c>
      <c r="C103" s="12" t="s">
        <v>91</v>
      </c>
      <c r="D103" s="6">
        <v>4</v>
      </c>
      <c r="E103" s="6" t="s">
        <v>42</v>
      </c>
      <c r="F103" s="6">
        <v>48</v>
      </c>
    </row>
    <row r="104" spans="2:9" ht="110.25" customHeight="1">
      <c r="B104" s="6" t="s">
        <v>97</v>
      </c>
      <c r="C104" s="12" t="s">
        <v>100</v>
      </c>
      <c r="D104" s="6">
        <v>24</v>
      </c>
      <c r="E104" s="6" t="s">
        <v>42</v>
      </c>
      <c r="F104" s="6">
        <f>2.5*0.4</f>
        <v>1</v>
      </c>
    </row>
    <row r="105" spans="2:9" ht="110.25" customHeight="1">
      <c r="B105" s="6" t="s">
        <v>98</v>
      </c>
      <c r="C105" s="12" t="s">
        <v>99</v>
      </c>
      <c r="D105" s="6">
        <v>28</v>
      </c>
      <c r="E105" s="6" t="s">
        <v>42</v>
      </c>
      <c r="F105" s="6">
        <f t="shared" ref="F105:F106" si="0">2.5*0.4</f>
        <v>1</v>
      </c>
    </row>
    <row r="106" spans="2:9" ht="110.25" customHeight="1">
      <c r="B106" s="6" t="s">
        <v>101</v>
      </c>
      <c r="C106" s="12" t="s">
        <v>102</v>
      </c>
      <c r="D106" s="6">
        <v>30</v>
      </c>
      <c r="E106" s="6" t="s">
        <v>42</v>
      </c>
      <c r="F106" s="6">
        <f t="shared" si="0"/>
        <v>1</v>
      </c>
    </row>
    <row r="107" spans="2:9" ht="110.25" customHeight="1">
      <c r="B107" s="6" t="s">
        <v>103</v>
      </c>
      <c r="C107" s="12" t="s">
        <v>104</v>
      </c>
      <c r="D107" s="6">
        <v>30</v>
      </c>
      <c r="E107" s="6" t="s">
        <v>42</v>
      </c>
      <c r="F107" s="6">
        <f>18.8*0.4</f>
        <v>7.5200000000000005</v>
      </c>
    </row>
    <row r="108" spans="2:9" ht="110.25" customHeight="1">
      <c r="B108" s="6" t="s">
        <v>105</v>
      </c>
      <c r="C108" s="12" t="s">
        <v>107</v>
      </c>
      <c r="D108" s="6">
        <v>28</v>
      </c>
      <c r="E108" s="6" t="s">
        <v>42</v>
      </c>
      <c r="F108" s="6">
        <f>21*0.4</f>
        <v>8.4</v>
      </c>
    </row>
    <row r="109" spans="2:9" ht="110.25" customHeight="1">
      <c r="B109" s="6" t="s">
        <v>106</v>
      </c>
      <c r="C109" s="12" t="s">
        <v>102</v>
      </c>
      <c r="D109" s="6">
        <v>30</v>
      </c>
      <c r="E109" s="6" t="s">
        <v>42</v>
      </c>
      <c r="F109" s="6">
        <v>8.4</v>
      </c>
    </row>
    <row r="110" spans="2:9" ht="68.25" customHeight="1">
      <c r="B110" s="13" t="s">
        <v>108</v>
      </c>
      <c r="C110" s="12"/>
      <c r="D110" s="6">
        <v>59</v>
      </c>
      <c r="E110" s="6" t="s">
        <v>42</v>
      </c>
      <c r="F110" s="6">
        <v>3.2</v>
      </c>
    </row>
    <row r="111" spans="2:9" ht="78" customHeight="1">
      <c r="B111" s="13" t="s">
        <v>109</v>
      </c>
      <c r="C111" s="12"/>
      <c r="D111" s="6">
        <v>1</v>
      </c>
      <c r="E111" s="6" t="s">
        <v>42</v>
      </c>
      <c r="F111" s="6">
        <f>39*0.4</f>
        <v>15.600000000000001</v>
      </c>
    </row>
    <row r="112" spans="2:9" ht="129" customHeight="1">
      <c r="B112" s="6" t="s">
        <v>110</v>
      </c>
      <c r="C112" s="15" t="s">
        <v>111</v>
      </c>
      <c r="D112" s="6">
        <v>58</v>
      </c>
      <c r="E112" s="6" t="s">
        <v>42</v>
      </c>
      <c r="F112" s="6">
        <f>78*0.4</f>
        <v>31.200000000000003</v>
      </c>
      <c r="I112" s="14"/>
    </row>
    <row r="113" spans="1:9" ht="110.25" customHeight="1">
      <c r="B113" s="6" t="s">
        <v>112</v>
      </c>
      <c r="C113" s="12" t="s">
        <v>79</v>
      </c>
      <c r="D113" s="6">
        <v>60</v>
      </c>
      <c r="E113" s="6" t="s">
        <v>42</v>
      </c>
      <c r="F113" s="6">
        <f>96*0.4</f>
        <v>38.400000000000006</v>
      </c>
    </row>
    <row r="114" spans="1:9" ht="110.25" customHeight="1">
      <c r="B114" s="6" t="s">
        <v>113</v>
      </c>
      <c r="C114" s="12" t="s">
        <v>80</v>
      </c>
      <c r="D114" s="6">
        <v>65</v>
      </c>
      <c r="E114" s="6" t="s">
        <v>42</v>
      </c>
      <c r="F114" s="6">
        <v>38.4</v>
      </c>
    </row>
    <row r="115" spans="1:9" ht="129" customHeight="1">
      <c r="B115" s="6" t="s">
        <v>114</v>
      </c>
      <c r="C115" s="15" t="s">
        <v>111</v>
      </c>
      <c r="D115" s="6">
        <v>42</v>
      </c>
      <c r="E115" s="6" t="s">
        <v>42</v>
      </c>
      <c r="F115" s="6">
        <f>78*0.4</f>
        <v>31.200000000000003</v>
      </c>
      <c r="I115" s="14"/>
    </row>
    <row r="116" spans="1:9" ht="110.25" customHeight="1">
      <c r="B116" s="6" t="s">
        <v>115</v>
      </c>
      <c r="C116" s="12" t="s">
        <v>79</v>
      </c>
      <c r="D116" s="6">
        <v>40</v>
      </c>
      <c r="E116" s="6" t="s">
        <v>42</v>
      </c>
      <c r="F116" s="6">
        <f>96*0.4</f>
        <v>38.400000000000006</v>
      </c>
    </row>
    <row r="117" spans="1:9" ht="110.25" customHeight="1">
      <c r="B117" s="6" t="s">
        <v>116</v>
      </c>
      <c r="C117" s="12" t="s">
        <v>80</v>
      </c>
      <c r="D117" s="6">
        <v>58</v>
      </c>
      <c r="E117" s="6" t="s">
        <v>42</v>
      </c>
      <c r="F117" s="6">
        <v>38.4</v>
      </c>
    </row>
    <row r="118" spans="1:9" ht="110.25" customHeight="1">
      <c r="B118" s="6" t="s">
        <v>117</v>
      </c>
      <c r="C118" s="12"/>
      <c r="D118" s="6">
        <f>37*50+18</f>
        <v>1868</v>
      </c>
      <c r="E118" s="6" t="s">
        <v>42</v>
      </c>
      <c r="F118" s="6">
        <f>1.2*0.4</f>
        <v>0.48</v>
      </c>
    </row>
    <row r="119" spans="1:9" ht="37.5">
      <c r="B119" s="6" t="s">
        <v>118</v>
      </c>
      <c r="C119" s="11" t="s">
        <v>90</v>
      </c>
      <c r="D119" s="6">
        <f>8+19*50+25*50+30</f>
        <v>2238</v>
      </c>
      <c r="E119" s="6" t="s">
        <v>42</v>
      </c>
      <c r="F119" s="6">
        <f>1.8*0.4</f>
        <v>0.72000000000000008</v>
      </c>
    </row>
    <row r="120" spans="1:9" ht="37.5">
      <c r="B120" s="6" t="s">
        <v>119</v>
      </c>
      <c r="C120" s="11" t="s">
        <v>120</v>
      </c>
      <c r="D120" s="6">
        <f>51*50+150+48</f>
        <v>2748</v>
      </c>
      <c r="E120" s="6" t="s">
        <v>42</v>
      </c>
      <c r="F120" s="6">
        <v>0.72</v>
      </c>
    </row>
    <row r="121" spans="1:9" ht="110.25" customHeight="1">
      <c r="B121" s="6" t="s">
        <v>121</v>
      </c>
      <c r="C121" s="12"/>
      <c r="D121" s="6">
        <f>840</f>
        <v>840</v>
      </c>
      <c r="E121" s="6" t="s">
        <v>42</v>
      </c>
      <c r="F121" s="6">
        <f>2.7*0.4</f>
        <v>1.08</v>
      </c>
    </row>
    <row r="122" spans="1:9" ht="56.25">
      <c r="B122" s="6" t="s">
        <v>122</v>
      </c>
      <c r="C122" s="11" t="s">
        <v>90</v>
      </c>
      <c r="D122" s="6">
        <f>155+147+678</f>
        <v>980</v>
      </c>
      <c r="E122" s="6" t="s">
        <v>42</v>
      </c>
      <c r="F122" s="6">
        <f>3.3*0.4</f>
        <v>1.32</v>
      </c>
    </row>
    <row r="123" spans="1:9" ht="56.25">
      <c r="B123" s="6" t="s">
        <v>123</v>
      </c>
      <c r="C123" s="11" t="s">
        <v>120</v>
      </c>
      <c r="D123" s="6">
        <v>632</v>
      </c>
      <c r="E123" s="6" t="s">
        <v>42</v>
      </c>
      <c r="F123" s="6">
        <v>1.32</v>
      </c>
    </row>
    <row r="124" spans="1:9" ht="62.25" customHeight="1">
      <c r="B124" s="6" t="s">
        <v>124</v>
      </c>
      <c r="C124" s="11"/>
      <c r="D124" s="6">
        <f>10050</f>
        <v>10050</v>
      </c>
      <c r="E124" s="6" t="s">
        <v>42</v>
      </c>
      <c r="F124" s="6">
        <f>0.08*0.4</f>
        <v>3.2000000000000001E-2</v>
      </c>
    </row>
    <row r="125" spans="1:9" ht="75.75" customHeight="1">
      <c r="B125" s="6" t="s">
        <v>125</v>
      </c>
      <c r="C125" s="11"/>
      <c r="D125" s="6">
        <f>3300+2000+7000+976+100+5830</f>
        <v>19206</v>
      </c>
      <c r="E125" s="6" t="s">
        <v>42</v>
      </c>
      <c r="F125" s="6">
        <f>0.12*0.4</f>
        <v>4.8000000000000001E-2</v>
      </c>
    </row>
    <row r="126" spans="1:9" ht="63" customHeight="1">
      <c r="B126" s="6" t="s">
        <v>126</v>
      </c>
      <c r="C126" s="11"/>
      <c r="D126" s="6">
        <v>600</v>
      </c>
      <c r="E126" s="6" t="s">
        <v>42</v>
      </c>
      <c r="F126" s="6">
        <f>0.08*0.4</f>
        <v>3.2000000000000001E-2</v>
      </c>
    </row>
    <row r="128" spans="1:9">
      <c r="A128" s="25"/>
      <c r="B128" s="25"/>
      <c r="C128" s="25"/>
      <c r="D128" s="25"/>
      <c r="E128" s="25"/>
      <c r="F128" s="25"/>
    </row>
    <row r="130" spans="2:6" ht="18.75">
      <c r="B130" s="3" t="s">
        <v>138</v>
      </c>
    </row>
    <row r="131" spans="2:6" ht="18.75">
      <c r="B131" s="1"/>
    </row>
    <row r="132" spans="2:6" ht="37.5">
      <c r="B132" s="8" t="s">
        <v>1</v>
      </c>
      <c r="C132" s="8" t="s">
        <v>2</v>
      </c>
      <c r="D132" s="8" t="s">
        <v>39</v>
      </c>
      <c r="E132" s="8" t="s">
        <v>40</v>
      </c>
      <c r="F132" s="8" t="s">
        <v>38</v>
      </c>
    </row>
    <row r="133" spans="2:6" ht="56.25" customHeight="1">
      <c r="B133" s="5" t="s">
        <v>139</v>
      </c>
      <c r="C133" s="5"/>
      <c r="D133" s="6">
        <f>54*5</f>
        <v>270</v>
      </c>
      <c r="E133" s="6" t="s">
        <v>41</v>
      </c>
      <c r="F133" s="6">
        <f>22.5*0.4</f>
        <v>9</v>
      </c>
    </row>
    <row r="134" spans="2:6" ht="56.25" customHeight="1">
      <c r="B134" s="5" t="s">
        <v>140</v>
      </c>
      <c r="C134" s="6"/>
      <c r="D134" s="6">
        <f>60*5</f>
        <v>300</v>
      </c>
      <c r="E134" s="6" t="s">
        <v>41</v>
      </c>
      <c r="F134" s="6">
        <f>26.8*0.4</f>
        <v>10.72</v>
      </c>
    </row>
    <row r="135" spans="2:6" ht="56.25" customHeight="1">
      <c r="B135" s="5" t="s">
        <v>141</v>
      </c>
      <c r="C135" s="5"/>
      <c r="D135" s="6">
        <f>62*5</f>
        <v>310</v>
      </c>
      <c r="E135" s="6" t="s">
        <v>41</v>
      </c>
      <c r="F135" s="6">
        <v>10.72</v>
      </c>
    </row>
    <row r="136" spans="2:6" ht="56.25" customHeight="1">
      <c r="B136" s="5" t="s">
        <v>142</v>
      </c>
      <c r="C136" s="5"/>
      <c r="D136" s="6">
        <f>10*5</f>
        <v>50</v>
      </c>
      <c r="E136" s="6" t="s">
        <v>41</v>
      </c>
      <c r="F136" s="6">
        <f>51.5*0.4</f>
        <v>20.6</v>
      </c>
    </row>
    <row r="137" spans="2:6" ht="56.25" customHeight="1">
      <c r="B137" s="5" t="s">
        <v>143</v>
      </c>
      <c r="C137" s="5"/>
      <c r="D137" s="6">
        <v>90</v>
      </c>
      <c r="E137" s="6" t="s">
        <v>41</v>
      </c>
      <c r="F137" s="6">
        <f>35.8*0.4</f>
        <v>14.32</v>
      </c>
    </row>
    <row r="138" spans="2:6" ht="56.25" customHeight="1">
      <c r="B138" s="5" t="s">
        <v>144</v>
      </c>
      <c r="C138" s="5"/>
      <c r="D138" s="6">
        <v>90</v>
      </c>
      <c r="E138" s="6" t="s">
        <v>41</v>
      </c>
      <c r="F138" s="6">
        <v>14.32</v>
      </c>
    </row>
    <row r="140" spans="2:6" ht="18.75">
      <c r="B140" s="3" t="s">
        <v>6</v>
      </c>
    </row>
    <row r="142" spans="2:6" ht="18.75">
      <c r="B142" s="9" t="s">
        <v>129</v>
      </c>
      <c r="C142" s="9" t="s">
        <v>133</v>
      </c>
    </row>
    <row r="143" spans="2:6" ht="18.75">
      <c r="B143" s="9" t="s">
        <v>131</v>
      </c>
      <c r="C143" s="9" t="s">
        <v>134</v>
      </c>
    </row>
    <row r="144" spans="2:6" ht="18.75">
      <c r="B144" s="9" t="s">
        <v>130</v>
      </c>
      <c r="C144" s="18" t="s">
        <v>135</v>
      </c>
    </row>
    <row r="145" spans="2:6" ht="18.75">
      <c r="B145" s="9" t="s">
        <v>127</v>
      </c>
      <c r="C145" s="18" t="s">
        <v>136</v>
      </c>
    </row>
    <row r="146" spans="2:6" ht="18.75">
      <c r="B146" s="16" t="s">
        <v>128</v>
      </c>
      <c r="C146" s="18" t="s">
        <v>137</v>
      </c>
    </row>
    <row r="147" spans="2:6" ht="18.75">
      <c r="B147" s="9" t="s">
        <v>132</v>
      </c>
    </row>
    <row r="149" spans="2:6" ht="18.75">
      <c r="B149" s="22" t="s">
        <v>148</v>
      </c>
      <c r="C149" s="22"/>
      <c r="D149" s="22"/>
      <c r="E149" s="22"/>
      <c r="F149" s="22"/>
    </row>
    <row r="151" spans="2:6" ht="37.5">
      <c r="B151" s="8" t="s">
        <v>1</v>
      </c>
      <c r="C151" s="8" t="s">
        <v>2</v>
      </c>
      <c r="D151" s="8" t="s">
        <v>39</v>
      </c>
      <c r="E151" s="8" t="s">
        <v>40</v>
      </c>
      <c r="F151" s="8" t="s">
        <v>38</v>
      </c>
    </row>
    <row r="152" spans="2:6" ht="72.75" customHeight="1">
      <c r="B152" s="6" t="s">
        <v>145</v>
      </c>
      <c r="C152" s="5"/>
      <c r="D152" s="6">
        <v>8</v>
      </c>
      <c r="E152" s="6" t="s">
        <v>42</v>
      </c>
      <c r="F152" s="6">
        <f>8.9*0.4</f>
        <v>3.5600000000000005</v>
      </c>
    </row>
    <row r="153" spans="2:6" ht="72.75" customHeight="1">
      <c r="B153" s="6" t="s">
        <v>146</v>
      </c>
      <c r="C153" s="5"/>
      <c r="D153" s="6">
        <v>22</v>
      </c>
      <c r="E153" s="6" t="s">
        <v>42</v>
      </c>
      <c r="F153" s="6">
        <f>11.6*0.4</f>
        <v>4.6399999999999997</v>
      </c>
    </row>
    <row r="154" spans="2:6" ht="72.75" customHeight="1">
      <c r="B154" s="6" t="s">
        <v>147</v>
      </c>
      <c r="C154" s="5"/>
      <c r="D154" s="6">
        <v>40</v>
      </c>
      <c r="E154" s="6" t="s">
        <v>42</v>
      </c>
      <c r="F154" s="6">
        <v>4.6399999999999997</v>
      </c>
    </row>
    <row r="155" spans="2:6" ht="131.25" customHeight="1">
      <c r="B155" s="6" t="s">
        <v>149</v>
      </c>
      <c r="C155" s="5"/>
      <c r="D155" s="6">
        <v>40</v>
      </c>
      <c r="E155" s="6" t="s">
        <v>42</v>
      </c>
      <c r="F155" s="6">
        <f>62.5*0.4</f>
        <v>25</v>
      </c>
    </row>
    <row r="156" spans="2:6" ht="131.25" customHeight="1">
      <c r="B156" s="6" t="s">
        <v>150</v>
      </c>
      <c r="C156" s="5"/>
      <c r="D156" s="6">
        <v>38</v>
      </c>
      <c r="E156" s="6" t="s">
        <v>42</v>
      </c>
      <c r="F156" s="6">
        <f>79.5*0.4</f>
        <v>31.8</v>
      </c>
    </row>
    <row r="157" spans="2:6" ht="131.25" customHeight="1">
      <c r="B157" s="6" t="s">
        <v>151</v>
      </c>
      <c r="C157" s="5"/>
      <c r="D157" s="6">
        <v>40</v>
      </c>
      <c r="E157" s="6" t="s">
        <v>42</v>
      </c>
      <c r="F157" s="6">
        <v>31.8</v>
      </c>
    </row>
    <row r="158" spans="2:6" ht="131.25" customHeight="1">
      <c r="B158" s="6" t="s">
        <v>152</v>
      </c>
      <c r="C158" s="5"/>
      <c r="D158" s="6">
        <v>32</v>
      </c>
      <c r="E158" s="6" t="s">
        <v>42</v>
      </c>
      <c r="F158" s="6">
        <v>25</v>
      </c>
    </row>
    <row r="159" spans="2:6" ht="131.25" customHeight="1">
      <c r="B159" s="6" t="s">
        <v>153</v>
      </c>
      <c r="C159" s="5"/>
      <c r="D159" s="6">
        <v>30</v>
      </c>
      <c r="E159" s="6" t="s">
        <v>42</v>
      </c>
      <c r="F159" s="6">
        <v>31.8</v>
      </c>
    </row>
    <row r="160" spans="2:6" ht="131.25" customHeight="1">
      <c r="B160" s="6" t="s">
        <v>154</v>
      </c>
      <c r="C160" s="5"/>
      <c r="D160" s="6">
        <v>34</v>
      </c>
      <c r="E160" s="6" t="s">
        <v>42</v>
      </c>
      <c r="F160" s="6">
        <v>31.8</v>
      </c>
    </row>
    <row r="161" spans="2:6" ht="131.25" customHeight="1">
      <c r="B161" s="6" t="s">
        <v>155</v>
      </c>
      <c r="C161" s="5"/>
      <c r="D161" s="6">
        <v>40</v>
      </c>
      <c r="E161" s="6" t="s">
        <v>42</v>
      </c>
      <c r="F161" s="6">
        <v>25</v>
      </c>
    </row>
    <row r="162" spans="2:6" ht="131.25" customHeight="1">
      <c r="B162" s="6" t="s">
        <v>156</v>
      </c>
      <c r="C162" s="5"/>
      <c r="D162" s="6">
        <v>33</v>
      </c>
      <c r="E162" s="6" t="s">
        <v>42</v>
      </c>
      <c r="F162" s="6">
        <v>31.8</v>
      </c>
    </row>
    <row r="163" spans="2:6" ht="131.25" customHeight="1">
      <c r="B163" s="6" t="s">
        <v>157</v>
      </c>
      <c r="C163" s="5"/>
      <c r="D163" s="6">
        <v>38</v>
      </c>
      <c r="E163" s="6" t="s">
        <v>42</v>
      </c>
      <c r="F163" s="6">
        <v>31.8</v>
      </c>
    </row>
    <row r="164" spans="2:6" ht="131.25" customHeight="1">
      <c r="B164" s="6" t="s">
        <v>158</v>
      </c>
      <c r="C164" s="5"/>
      <c r="D164" s="6">
        <v>40</v>
      </c>
      <c r="E164" s="6" t="s">
        <v>42</v>
      </c>
      <c r="F164" s="6">
        <v>25</v>
      </c>
    </row>
    <row r="165" spans="2:6" ht="131.25" customHeight="1">
      <c r="B165" s="6" t="s">
        <v>159</v>
      </c>
      <c r="C165" s="5"/>
      <c r="D165" s="6">
        <v>40</v>
      </c>
      <c r="E165" s="6" t="s">
        <v>42</v>
      </c>
      <c r="F165" s="6">
        <v>31.8</v>
      </c>
    </row>
    <row r="166" spans="2:6" ht="131.25" customHeight="1">
      <c r="B166" s="6" t="s">
        <v>160</v>
      </c>
      <c r="C166" s="5"/>
      <c r="D166" s="6">
        <v>40</v>
      </c>
      <c r="E166" s="6" t="s">
        <v>42</v>
      </c>
      <c r="F166" s="6">
        <v>31.8</v>
      </c>
    </row>
    <row r="167" spans="2:6" ht="90.75" customHeight="1">
      <c r="B167" s="6" t="s">
        <v>161</v>
      </c>
      <c r="C167" s="5"/>
      <c r="D167" s="6">
        <v>100</v>
      </c>
      <c r="E167" s="6" t="s">
        <v>42</v>
      </c>
      <c r="F167" s="6">
        <f>3.2*0.4</f>
        <v>1.2800000000000002</v>
      </c>
    </row>
    <row r="168" spans="2:6" ht="90.75" customHeight="1">
      <c r="B168" s="6" t="s">
        <v>162</v>
      </c>
      <c r="C168" s="5"/>
      <c r="D168" s="6">
        <v>54</v>
      </c>
      <c r="E168" s="6" t="s">
        <v>42</v>
      </c>
      <c r="F168" s="6">
        <f t="shared" ref="F168:F169" si="1">3.2*0.4</f>
        <v>1.2800000000000002</v>
      </c>
    </row>
    <row r="169" spans="2:6" ht="90.75" customHeight="1">
      <c r="B169" s="6" t="s">
        <v>163</v>
      </c>
      <c r="C169" s="5"/>
      <c r="D169" s="6">
        <v>60</v>
      </c>
      <c r="E169" s="6" t="s">
        <v>42</v>
      </c>
      <c r="F169" s="6">
        <f t="shared" si="1"/>
        <v>1.2800000000000002</v>
      </c>
    </row>
    <row r="170" spans="2:6" ht="90.75" customHeight="1">
      <c r="B170" s="6" t="s">
        <v>164</v>
      </c>
      <c r="C170" s="5"/>
      <c r="D170" s="6">
        <v>62</v>
      </c>
      <c r="E170" s="6" t="s">
        <v>42</v>
      </c>
      <c r="F170" s="6">
        <f>38*0.4</f>
        <v>15.200000000000001</v>
      </c>
    </row>
    <row r="171" spans="2:6" ht="90.75" customHeight="1">
      <c r="B171" s="6" t="s">
        <v>165</v>
      </c>
      <c r="C171" s="5"/>
      <c r="D171" s="6">
        <v>75</v>
      </c>
      <c r="E171" s="6" t="s">
        <v>42</v>
      </c>
      <c r="F171" s="6">
        <f>45*0.4</f>
        <v>18</v>
      </c>
    </row>
    <row r="172" spans="2:6" ht="90.75" customHeight="1">
      <c r="B172" s="6" t="s">
        <v>166</v>
      </c>
      <c r="C172" s="5"/>
      <c r="D172" s="6">
        <v>65</v>
      </c>
      <c r="E172" s="6" t="s">
        <v>42</v>
      </c>
      <c r="F172" s="6">
        <v>18</v>
      </c>
    </row>
    <row r="173" spans="2:6" ht="90.75" customHeight="1">
      <c r="B173" s="6" t="s">
        <v>167</v>
      </c>
      <c r="C173" s="5"/>
      <c r="D173" s="6">
        <v>9</v>
      </c>
      <c r="E173" s="6" t="s">
        <v>42</v>
      </c>
      <c r="F173" s="6">
        <f>61*0.4</f>
        <v>24.400000000000002</v>
      </c>
    </row>
    <row r="174" spans="2:6" ht="90.75" customHeight="1">
      <c r="B174" s="6" t="s">
        <v>168</v>
      </c>
      <c r="C174" s="5"/>
      <c r="D174" s="6">
        <v>23</v>
      </c>
      <c r="E174" s="6" t="s">
        <v>42</v>
      </c>
      <c r="F174" s="6">
        <f>28</f>
        <v>28</v>
      </c>
    </row>
    <row r="175" spans="2:6" ht="90.75" customHeight="1">
      <c r="B175" s="6" t="s">
        <v>169</v>
      </c>
      <c r="C175" s="5"/>
      <c r="D175" s="6">
        <v>34</v>
      </c>
      <c r="E175" s="6" t="s">
        <v>42</v>
      </c>
      <c r="F175" s="6">
        <v>28</v>
      </c>
    </row>
    <row r="176" spans="2:6" ht="90.75" customHeight="1">
      <c r="B176" s="6" t="s">
        <v>170</v>
      </c>
      <c r="C176" s="5"/>
      <c r="D176" s="6">
        <v>32</v>
      </c>
      <c r="E176" s="6" t="s">
        <v>42</v>
      </c>
      <c r="F176" s="6">
        <f>61*0.4</f>
        <v>24.400000000000002</v>
      </c>
    </row>
    <row r="177" spans="2:6" ht="90.75" customHeight="1">
      <c r="B177" s="6" t="s">
        <v>171</v>
      </c>
      <c r="C177" s="5"/>
      <c r="D177" s="6">
        <v>38</v>
      </c>
      <c r="E177" s="6" t="s">
        <v>42</v>
      </c>
      <c r="F177" s="6">
        <f>28</f>
        <v>28</v>
      </c>
    </row>
    <row r="178" spans="2:6" ht="90.75" customHeight="1">
      <c r="B178" s="6" t="s">
        <v>172</v>
      </c>
      <c r="C178" s="5"/>
      <c r="D178" s="6">
        <v>40</v>
      </c>
      <c r="E178" s="6" t="s">
        <v>42</v>
      </c>
      <c r="F178" s="6">
        <v>28</v>
      </c>
    </row>
    <row r="179" spans="2:6" ht="67.5" customHeight="1">
      <c r="B179" s="6" t="s">
        <v>82</v>
      </c>
      <c r="C179" s="12" t="s">
        <v>83</v>
      </c>
      <c r="D179" s="6">
        <v>24</v>
      </c>
      <c r="E179" s="6" t="s">
        <v>42</v>
      </c>
      <c r="F179" s="6">
        <f>15.5*0.4</f>
        <v>6.2</v>
      </c>
    </row>
    <row r="180" spans="2:6" ht="67.5" customHeight="1">
      <c r="B180" s="6" t="s">
        <v>84</v>
      </c>
      <c r="C180" s="12" t="s">
        <v>79</v>
      </c>
      <c r="D180" s="6">
        <v>17</v>
      </c>
      <c r="E180" s="6" t="s">
        <v>42</v>
      </c>
      <c r="F180" s="6">
        <f>17.5*0.4</f>
        <v>7</v>
      </c>
    </row>
    <row r="181" spans="2:6" ht="67.5" customHeight="1">
      <c r="B181" s="6" t="s">
        <v>85</v>
      </c>
      <c r="C181" s="12" t="s">
        <v>80</v>
      </c>
      <c r="D181" s="6">
        <v>11</v>
      </c>
      <c r="E181" s="6" t="s">
        <v>42</v>
      </c>
      <c r="F181" s="6">
        <v>7</v>
      </c>
    </row>
    <row r="182" spans="2:6" ht="67.5" customHeight="1">
      <c r="B182" s="6" t="s">
        <v>86</v>
      </c>
      <c r="C182" s="12" t="s">
        <v>83</v>
      </c>
      <c r="D182" s="6">
        <v>11</v>
      </c>
      <c r="E182" s="6" t="s">
        <v>42</v>
      </c>
      <c r="F182" s="6">
        <f>16.5*0.4</f>
        <v>6.6000000000000005</v>
      </c>
    </row>
    <row r="183" spans="2:6" ht="67.5" customHeight="1">
      <c r="B183" s="6" t="s">
        <v>87</v>
      </c>
      <c r="C183" s="12" t="s">
        <v>79</v>
      </c>
      <c r="D183" s="6">
        <v>11</v>
      </c>
      <c r="E183" s="6" t="s">
        <v>42</v>
      </c>
      <c r="F183" s="6">
        <f>19*0.4</f>
        <v>7.6000000000000005</v>
      </c>
    </row>
    <row r="184" spans="2:6" ht="67.5" customHeight="1">
      <c r="B184" s="6" t="s">
        <v>88</v>
      </c>
      <c r="C184" s="12" t="s">
        <v>80</v>
      </c>
      <c r="D184" s="6">
        <v>4</v>
      </c>
      <c r="E184" s="6" t="s">
        <v>42</v>
      </c>
      <c r="F184" s="6">
        <v>7.6</v>
      </c>
    </row>
    <row r="185" spans="2:6" ht="90.75" customHeight="1">
      <c r="B185" s="6" t="s">
        <v>173</v>
      </c>
      <c r="C185" s="5"/>
      <c r="D185" s="6">
        <v>4</v>
      </c>
      <c r="E185" s="6" t="s">
        <v>42</v>
      </c>
      <c r="F185" s="6">
        <f>85*0.4</f>
        <v>34</v>
      </c>
    </row>
    <row r="186" spans="2:6" ht="90.75" customHeight="1">
      <c r="B186" s="6" t="s">
        <v>174</v>
      </c>
      <c r="C186" s="5"/>
      <c r="D186" s="6">
        <v>2</v>
      </c>
      <c r="E186" s="6" t="s">
        <v>42</v>
      </c>
      <c r="F186" s="6">
        <f>101*0.4</f>
        <v>40.400000000000006</v>
      </c>
    </row>
    <row r="187" spans="2:6" ht="90.75" customHeight="1">
      <c r="B187" s="6" t="s">
        <v>175</v>
      </c>
      <c r="C187" s="5"/>
      <c r="D187" s="6">
        <v>4</v>
      </c>
      <c r="E187" s="6" t="s">
        <v>42</v>
      </c>
      <c r="F187" s="6">
        <v>40.4</v>
      </c>
    </row>
    <row r="188" spans="2:6" ht="90.75" customHeight="1">
      <c r="B188" s="6" t="s">
        <v>176</v>
      </c>
      <c r="C188" s="5"/>
      <c r="D188" s="6">
        <v>4</v>
      </c>
      <c r="E188" s="6" t="s">
        <v>42</v>
      </c>
      <c r="F188" s="6">
        <f>111*0.4</f>
        <v>44.400000000000006</v>
      </c>
    </row>
    <row r="189" spans="2:6" ht="90.75" customHeight="1">
      <c r="B189" s="6" t="s">
        <v>177</v>
      </c>
      <c r="C189" s="5"/>
      <c r="D189" s="6">
        <v>1</v>
      </c>
      <c r="E189" s="6" t="s">
        <v>42</v>
      </c>
      <c r="F189" s="6">
        <f>128*0.4</f>
        <v>51.2</v>
      </c>
    </row>
    <row r="190" spans="2:6" ht="90.75" customHeight="1">
      <c r="B190" s="6" t="s">
        <v>178</v>
      </c>
      <c r="C190" s="5"/>
      <c r="D190" s="6">
        <v>9</v>
      </c>
      <c r="E190" s="6" t="s">
        <v>42</v>
      </c>
      <c r="F190" s="6">
        <v>51.2</v>
      </c>
    </row>
    <row r="191" spans="2:6" ht="90.75" customHeight="1">
      <c r="B191" s="6" t="s">
        <v>179</v>
      </c>
      <c r="C191" s="5"/>
      <c r="D191" s="6">
        <v>4</v>
      </c>
      <c r="E191" s="6" t="s">
        <v>42</v>
      </c>
      <c r="F191" s="6">
        <f>117*0.4</f>
        <v>46.800000000000004</v>
      </c>
    </row>
    <row r="192" spans="2:6" ht="90.75" customHeight="1">
      <c r="B192" s="6" t="s">
        <v>180</v>
      </c>
      <c r="C192" s="5"/>
      <c r="D192" s="6">
        <v>2</v>
      </c>
      <c r="E192" s="6" t="s">
        <v>42</v>
      </c>
      <c r="F192" s="6">
        <f>134*0.4</f>
        <v>53.6</v>
      </c>
    </row>
    <row r="193" spans="2:9" ht="90.75" customHeight="1">
      <c r="B193" s="6" t="s">
        <v>181</v>
      </c>
      <c r="C193" s="5"/>
      <c r="D193" s="6">
        <v>4</v>
      </c>
      <c r="E193" s="6" t="s">
        <v>42</v>
      </c>
      <c r="F193" s="6">
        <v>53.6</v>
      </c>
    </row>
    <row r="194" spans="2:9" ht="90.75" customHeight="1">
      <c r="B194" s="6" t="s">
        <v>182</v>
      </c>
      <c r="C194" s="5"/>
      <c r="D194" s="6">
        <v>28</v>
      </c>
      <c r="E194" s="6" t="s">
        <v>42</v>
      </c>
      <c r="F194" s="6">
        <f>23.9*0.4</f>
        <v>9.56</v>
      </c>
    </row>
    <row r="195" spans="2:9" ht="90.75" customHeight="1">
      <c r="B195" s="6" t="s">
        <v>183</v>
      </c>
      <c r="C195" s="5"/>
      <c r="D195" s="6">
        <v>30</v>
      </c>
      <c r="E195" s="6" t="s">
        <v>42</v>
      </c>
      <c r="F195" s="6">
        <f>27*0.4</f>
        <v>10.8</v>
      </c>
    </row>
    <row r="196" spans="2:9" ht="90.75" customHeight="1">
      <c r="B196" s="6" t="s">
        <v>184</v>
      </c>
      <c r="C196" s="5"/>
      <c r="D196" s="6">
        <v>30</v>
      </c>
      <c r="E196" s="6" t="s">
        <v>42</v>
      </c>
      <c r="F196" s="6">
        <v>10.8</v>
      </c>
    </row>
    <row r="197" spans="2:9" ht="90.75" customHeight="1">
      <c r="B197" s="13" t="s">
        <v>185</v>
      </c>
      <c r="C197" s="5"/>
      <c r="D197" s="6">
        <v>60</v>
      </c>
      <c r="E197" s="6" t="s">
        <v>42</v>
      </c>
      <c r="F197" s="6">
        <f>7.8*0.4</f>
        <v>3.12</v>
      </c>
    </row>
    <row r="198" spans="2:9" ht="90.75" customHeight="1">
      <c r="B198" s="13" t="s">
        <v>186</v>
      </c>
      <c r="C198" s="5"/>
      <c r="D198" s="6">
        <v>3</v>
      </c>
      <c r="E198" s="6" t="s">
        <v>42</v>
      </c>
      <c r="F198" s="6">
        <f>45.5*0.4</f>
        <v>18.2</v>
      </c>
    </row>
    <row r="199" spans="2:9" ht="90.75" customHeight="1">
      <c r="B199" s="13" t="s">
        <v>187</v>
      </c>
      <c r="C199" s="5"/>
      <c r="D199" s="6">
        <v>2</v>
      </c>
      <c r="E199" s="6" t="s">
        <v>42</v>
      </c>
      <c r="F199" s="6">
        <f>50*0.4</f>
        <v>20</v>
      </c>
    </row>
    <row r="200" spans="2:9" ht="129" customHeight="1">
      <c r="B200" s="6" t="s">
        <v>110</v>
      </c>
      <c r="C200" s="15" t="s">
        <v>111</v>
      </c>
      <c r="D200" s="6">
        <v>58</v>
      </c>
      <c r="E200" s="6" t="s">
        <v>42</v>
      </c>
      <c r="F200" s="6">
        <f>78*0.4</f>
        <v>31.200000000000003</v>
      </c>
      <c r="I200" s="14"/>
    </row>
    <row r="201" spans="2:9" ht="110.25" customHeight="1">
      <c r="B201" s="6" t="s">
        <v>112</v>
      </c>
      <c r="C201" s="12" t="s">
        <v>79</v>
      </c>
      <c r="D201" s="6">
        <v>60</v>
      </c>
      <c r="E201" s="6" t="s">
        <v>42</v>
      </c>
      <c r="F201" s="6">
        <f>96*0.4</f>
        <v>38.400000000000006</v>
      </c>
    </row>
    <row r="202" spans="2:9" ht="110.25" customHeight="1">
      <c r="B202" s="6" t="s">
        <v>113</v>
      </c>
      <c r="C202" s="12" t="s">
        <v>80</v>
      </c>
      <c r="D202" s="6">
        <v>65</v>
      </c>
      <c r="E202" s="6" t="s">
        <v>42</v>
      </c>
      <c r="F202" s="6">
        <v>38.4</v>
      </c>
    </row>
    <row r="203" spans="2:9" ht="129" customHeight="1">
      <c r="B203" s="6" t="s">
        <v>114</v>
      </c>
      <c r="C203" s="15" t="s">
        <v>111</v>
      </c>
      <c r="D203" s="6">
        <v>42</v>
      </c>
      <c r="E203" s="6" t="s">
        <v>42</v>
      </c>
      <c r="F203" s="6">
        <f>78*0.4</f>
        <v>31.200000000000003</v>
      </c>
      <c r="I203" s="14"/>
    </row>
    <row r="204" spans="2:9" ht="110.25" customHeight="1">
      <c r="B204" s="6" t="s">
        <v>115</v>
      </c>
      <c r="C204" s="12" t="s">
        <v>79</v>
      </c>
      <c r="D204" s="6">
        <v>40</v>
      </c>
      <c r="E204" s="6" t="s">
        <v>42</v>
      </c>
      <c r="F204" s="6">
        <f>96*0.4</f>
        <v>38.400000000000006</v>
      </c>
    </row>
    <row r="205" spans="2:9" ht="110.25" customHeight="1">
      <c r="B205" s="6" t="s">
        <v>116</v>
      </c>
      <c r="C205" s="12" t="s">
        <v>80</v>
      </c>
      <c r="D205" s="6">
        <v>58</v>
      </c>
      <c r="E205" s="6" t="s">
        <v>42</v>
      </c>
      <c r="F205" s="6">
        <v>38.4</v>
      </c>
    </row>
    <row r="206" spans="2:9" ht="110.25" customHeight="1">
      <c r="B206" s="6" t="s">
        <v>188</v>
      </c>
      <c r="C206" s="12"/>
      <c r="D206" s="6">
        <f>550+24+200+350+500</f>
        <v>1624</v>
      </c>
      <c r="E206" s="6" t="s">
        <v>42</v>
      </c>
      <c r="F206" s="6">
        <f>1.5*0.4</f>
        <v>0.60000000000000009</v>
      </c>
    </row>
    <row r="207" spans="2:9" ht="37.5">
      <c r="B207" s="6" t="s">
        <v>189</v>
      </c>
      <c r="C207" s="11" t="s">
        <v>90</v>
      </c>
      <c r="D207" s="6">
        <f>50+102+56+58</f>
        <v>266</v>
      </c>
      <c r="E207" s="6" t="s">
        <v>42</v>
      </c>
      <c r="F207" s="6">
        <f>2.4*0.4</f>
        <v>0.96</v>
      </c>
    </row>
    <row r="208" spans="2:9" ht="37.5">
      <c r="B208" s="6" t="s">
        <v>190</v>
      </c>
      <c r="C208" s="11" t="s">
        <v>120</v>
      </c>
      <c r="D208" s="6">
        <f>267+28*50+28*50-8</f>
        <v>3059</v>
      </c>
      <c r="E208" s="6" t="s">
        <v>42</v>
      </c>
      <c r="F208" s="6">
        <v>0.96</v>
      </c>
    </row>
    <row r="209" spans="1:6" ht="110.25" customHeight="1">
      <c r="B209" s="6" t="s">
        <v>191</v>
      </c>
      <c r="C209" s="12"/>
      <c r="D209" s="6">
        <f>19*50+30</f>
        <v>980</v>
      </c>
      <c r="E209" s="6" t="s">
        <v>42</v>
      </c>
      <c r="F209" s="6">
        <f>3*0.4</f>
        <v>1.2000000000000002</v>
      </c>
    </row>
    <row r="210" spans="1:6" ht="56.25">
      <c r="B210" s="6" t="s">
        <v>192</v>
      </c>
      <c r="C210" s="11" t="s">
        <v>90</v>
      </c>
      <c r="D210" s="6">
        <f>750+26</f>
        <v>776</v>
      </c>
      <c r="E210" s="6" t="s">
        <v>42</v>
      </c>
      <c r="F210" s="6">
        <f>3.9*0.4</f>
        <v>1.56</v>
      </c>
    </row>
    <row r="211" spans="1:6" ht="56.25">
      <c r="B211" s="6" t="s">
        <v>193</v>
      </c>
      <c r="C211" s="11" t="s">
        <v>120</v>
      </c>
      <c r="D211" s="6">
        <f>19*50</f>
        <v>950</v>
      </c>
      <c r="E211" s="6" t="s">
        <v>42</v>
      </c>
      <c r="F211" s="6">
        <v>1.56</v>
      </c>
    </row>
    <row r="213" spans="1:6">
      <c r="A213" s="25"/>
      <c r="B213" s="25"/>
      <c r="C213" s="25"/>
      <c r="D213" s="25"/>
      <c r="E213" s="25"/>
      <c r="F213" s="25"/>
    </row>
    <row r="215" spans="1:6" ht="18.75">
      <c r="B215" s="3" t="s">
        <v>194</v>
      </c>
    </row>
    <row r="216" spans="1:6" ht="18.75">
      <c r="B216" s="1"/>
    </row>
    <row r="217" spans="1:6" ht="37.5">
      <c r="B217" s="8" t="s">
        <v>1</v>
      </c>
      <c r="C217" s="8" t="s">
        <v>2</v>
      </c>
      <c r="D217" s="8" t="s">
        <v>39</v>
      </c>
      <c r="E217" s="8" t="s">
        <v>40</v>
      </c>
      <c r="F217" s="8" t="s">
        <v>38</v>
      </c>
    </row>
    <row r="218" spans="1:6" ht="118.5" customHeight="1">
      <c r="B218" s="7" t="s">
        <v>196</v>
      </c>
      <c r="C218" s="7"/>
      <c r="D218" s="6">
        <f>3.8*72</f>
        <v>273.59999999999997</v>
      </c>
      <c r="E218" s="6" t="s">
        <v>41</v>
      </c>
      <c r="F218" s="6">
        <f>15*0.4</f>
        <v>6</v>
      </c>
    </row>
    <row r="220" spans="1:6" ht="18.75">
      <c r="B220" s="3" t="s">
        <v>6</v>
      </c>
    </row>
    <row r="222" spans="1:6" ht="18.75">
      <c r="B222" s="9" t="s">
        <v>195</v>
      </c>
    </row>
    <row r="225" spans="2:6" ht="18.75">
      <c r="B225" s="22" t="s">
        <v>148</v>
      </c>
      <c r="C225" s="22"/>
      <c r="D225" s="22"/>
      <c r="E225" s="22"/>
      <c r="F225" s="22"/>
    </row>
    <row r="227" spans="2:6" ht="37.5">
      <c r="B227" s="8" t="s">
        <v>1</v>
      </c>
      <c r="C227" s="8" t="s">
        <v>2</v>
      </c>
      <c r="D227" s="8" t="s">
        <v>39</v>
      </c>
      <c r="E227" s="8" t="s">
        <v>40</v>
      </c>
      <c r="F227" s="8" t="s">
        <v>38</v>
      </c>
    </row>
    <row r="228" spans="2:6" ht="94.5" customHeight="1">
      <c r="B228" s="6" t="s">
        <v>44</v>
      </c>
      <c r="C228" s="6"/>
      <c r="D228" s="6">
        <v>42</v>
      </c>
      <c r="E228" s="6" t="s">
        <v>42</v>
      </c>
      <c r="F228" s="6">
        <f>6*0.4</f>
        <v>2.4000000000000004</v>
      </c>
    </row>
    <row r="229" spans="2:6" ht="108" customHeight="1">
      <c r="B229" s="6" t="s">
        <v>197</v>
      </c>
      <c r="C229" s="6"/>
      <c r="D229" s="6">
        <v>95</v>
      </c>
      <c r="E229" s="6" t="s">
        <v>42</v>
      </c>
      <c r="F229" s="6">
        <f>5*0.4</f>
        <v>2</v>
      </c>
    </row>
    <row r="230" spans="2:6" ht="108" customHeight="1">
      <c r="B230" s="6" t="s">
        <v>198</v>
      </c>
      <c r="C230" s="6"/>
      <c r="D230" s="6">
        <v>50</v>
      </c>
      <c r="E230" s="6" t="s">
        <v>42</v>
      </c>
      <c r="F230" s="6">
        <f>14.5*0.4</f>
        <v>5.8000000000000007</v>
      </c>
    </row>
    <row r="231" spans="2:6" ht="150.75" customHeight="1">
      <c r="B231" s="6" t="s">
        <v>199</v>
      </c>
      <c r="C231" s="6"/>
      <c r="D231" s="6">
        <v>7</v>
      </c>
      <c r="E231" s="6" t="s">
        <v>42</v>
      </c>
      <c r="F231" s="6">
        <f>63*0.4</f>
        <v>25.200000000000003</v>
      </c>
    </row>
    <row r="232" spans="2:6" ht="108" customHeight="1">
      <c r="B232" s="6" t="s">
        <v>200</v>
      </c>
      <c r="C232" s="6"/>
      <c r="D232" s="6">
        <v>4</v>
      </c>
      <c r="E232" s="6" t="s">
        <v>42</v>
      </c>
      <c r="F232" s="6">
        <v>25.2</v>
      </c>
    </row>
    <row r="233" spans="2:6" ht="108" customHeight="1">
      <c r="B233" s="6" t="s">
        <v>201</v>
      </c>
      <c r="C233" s="6"/>
      <c r="D233" s="6">
        <v>3</v>
      </c>
      <c r="E233" s="6" t="s">
        <v>42</v>
      </c>
      <c r="F233" s="6">
        <f>27*0.4</f>
        <v>10.8</v>
      </c>
    </row>
    <row r="234" spans="2:6" ht="108" customHeight="1">
      <c r="B234" s="6" t="s">
        <v>202</v>
      </c>
      <c r="C234" s="6"/>
      <c r="D234" s="6">
        <v>5</v>
      </c>
      <c r="E234" s="6" t="s">
        <v>42</v>
      </c>
      <c r="F234" s="6">
        <f>51.5*0.4</f>
        <v>20.6</v>
      </c>
    </row>
    <row r="235" spans="2:6" ht="128.25" customHeight="1">
      <c r="B235" s="6" t="s">
        <v>203</v>
      </c>
      <c r="C235" s="6"/>
      <c r="D235" s="6">
        <v>8</v>
      </c>
      <c r="E235" s="6" t="s">
        <v>42</v>
      </c>
      <c r="F235" s="6">
        <f>48.5*0.4</f>
        <v>19.400000000000002</v>
      </c>
    </row>
    <row r="236" spans="2:6" ht="128.25" customHeight="1">
      <c r="B236" s="6" t="s">
        <v>204</v>
      </c>
      <c r="C236" s="6"/>
      <c r="D236" s="6">
        <v>10</v>
      </c>
      <c r="E236" s="6" t="s">
        <v>42</v>
      </c>
      <c r="F236" s="6">
        <v>19.399999999999999</v>
      </c>
    </row>
    <row r="237" spans="2:6" ht="128.25" customHeight="1">
      <c r="B237" s="6" t="s">
        <v>205</v>
      </c>
      <c r="C237" s="6"/>
      <c r="D237" s="6">
        <v>10</v>
      </c>
      <c r="E237" s="6" t="s">
        <v>42</v>
      </c>
      <c r="F237" s="6">
        <v>19.399999999999999</v>
      </c>
    </row>
    <row r="238" spans="2:6" ht="128.25" customHeight="1">
      <c r="B238" s="6" t="s">
        <v>206</v>
      </c>
      <c r="C238" s="6"/>
      <c r="D238" s="6">
        <v>8</v>
      </c>
      <c r="E238" s="6" t="s">
        <v>42</v>
      </c>
      <c r="F238" s="6">
        <v>19.399999999999999</v>
      </c>
    </row>
    <row r="239" spans="2:6" ht="128.25" customHeight="1">
      <c r="B239" s="6" t="s">
        <v>207</v>
      </c>
      <c r="C239" s="6"/>
      <c r="D239" s="6">
        <v>8</v>
      </c>
      <c r="E239" s="6" t="s">
        <v>42</v>
      </c>
      <c r="F239" s="6">
        <v>19.399999999999999</v>
      </c>
    </row>
    <row r="240" spans="2:6" ht="128.25" customHeight="1">
      <c r="B240" s="6" t="s">
        <v>208</v>
      </c>
      <c r="C240" s="6"/>
      <c r="D240" s="6">
        <v>10</v>
      </c>
      <c r="E240" s="6" t="s">
        <v>42</v>
      </c>
      <c r="F240" s="6">
        <v>19.399999999999999</v>
      </c>
    </row>
    <row r="241" spans="2:6" ht="128.25" customHeight="1">
      <c r="B241" s="6" t="s">
        <v>209</v>
      </c>
      <c r="C241" s="6"/>
      <c r="D241" s="6">
        <v>10</v>
      </c>
      <c r="E241" s="6" t="s">
        <v>42</v>
      </c>
      <c r="F241" s="6">
        <v>19.399999999999999</v>
      </c>
    </row>
    <row r="242" spans="2:6" ht="128.25" customHeight="1">
      <c r="B242" s="6" t="s">
        <v>210</v>
      </c>
      <c r="C242" s="6"/>
      <c r="D242" s="6">
        <v>10</v>
      </c>
      <c r="E242" s="6" t="s">
        <v>42</v>
      </c>
      <c r="F242" s="6">
        <v>19.399999999999999</v>
      </c>
    </row>
    <row r="243" spans="2:6" ht="128.25" customHeight="1">
      <c r="B243" s="6" t="s">
        <v>211</v>
      </c>
      <c r="C243" s="6"/>
      <c r="D243" s="6">
        <v>10</v>
      </c>
      <c r="E243" s="6" t="s">
        <v>42</v>
      </c>
      <c r="F243" s="6">
        <v>19.399999999999999</v>
      </c>
    </row>
    <row r="244" spans="2:6" ht="128.25" customHeight="1">
      <c r="B244" s="6" t="s">
        <v>212</v>
      </c>
      <c r="C244" s="6"/>
      <c r="D244" s="6">
        <v>6</v>
      </c>
      <c r="E244" s="6" t="s">
        <v>42</v>
      </c>
      <c r="F244" s="6">
        <v>19.399999999999999</v>
      </c>
    </row>
    <row r="245" spans="2:6" ht="128.25" customHeight="1">
      <c r="B245" s="6" t="s">
        <v>213</v>
      </c>
      <c r="C245" s="6"/>
      <c r="D245" s="6">
        <v>3</v>
      </c>
      <c r="E245" s="6" t="s">
        <v>42</v>
      </c>
      <c r="F245" s="6">
        <f>25*0.4</f>
        <v>10</v>
      </c>
    </row>
    <row r="246" spans="2:6" ht="128.25" customHeight="1">
      <c r="B246" s="6" t="s">
        <v>214</v>
      </c>
      <c r="C246" s="6"/>
      <c r="D246" s="6">
        <v>6</v>
      </c>
      <c r="E246" s="6" t="s">
        <v>42</v>
      </c>
      <c r="F246" s="6">
        <f>28.5*0.4</f>
        <v>11.4</v>
      </c>
    </row>
    <row r="247" spans="2:6" ht="87" customHeight="1">
      <c r="B247" s="6" t="s">
        <v>215</v>
      </c>
      <c r="C247" s="6"/>
      <c r="D247" s="6">
        <v>16</v>
      </c>
      <c r="E247" s="6" t="s">
        <v>42</v>
      </c>
      <c r="F247" s="6">
        <f>60*0.4</f>
        <v>24</v>
      </c>
    </row>
    <row r="248" spans="2:6" ht="87" customHeight="1">
      <c r="B248" s="6" t="s">
        <v>216</v>
      </c>
      <c r="C248" s="6"/>
      <c r="D248" s="6">
        <v>8</v>
      </c>
      <c r="E248" s="6" t="s">
        <v>42</v>
      </c>
      <c r="F248" s="6">
        <v>24</v>
      </c>
    </row>
    <row r="249" spans="2:6" ht="87" customHeight="1">
      <c r="B249" s="6" t="s">
        <v>217</v>
      </c>
      <c r="C249" s="6"/>
      <c r="D249" s="6">
        <v>10</v>
      </c>
      <c r="E249" s="6" t="s">
        <v>42</v>
      </c>
      <c r="F249" s="6">
        <v>24</v>
      </c>
    </row>
    <row r="250" spans="2:6" ht="87" customHeight="1">
      <c r="B250" s="6" t="s">
        <v>218</v>
      </c>
      <c r="C250" s="6"/>
      <c r="D250" s="6">
        <v>10</v>
      </c>
      <c r="E250" s="6" t="s">
        <v>42</v>
      </c>
      <c r="F250" s="6">
        <v>24</v>
      </c>
    </row>
    <row r="251" spans="2:6" ht="128.25" customHeight="1">
      <c r="B251" s="6" t="s">
        <v>219</v>
      </c>
      <c r="C251" s="6"/>
      <c r="D251" s="6">
        <v>10</v>
      </c>
      <c r="E251" s="6" t="s">
        <v>42</v>
      </c>
      <c r="F251" s="6">
        <f>16.5*0.4</f>
        <v>6.6000000000000005</v>
      </c>
    </row>
    <row r="252" spans="2:6" ht="128.25" customHeight="1">
      <c r="B252" s="6" t="s">
        <v>220</v>
      </c>
      <c r="C252" s="6"/>
      <c r="D252" s="6">
        <v>10</v>
      </c>
      <c r="E252" s="6" t="s">
        <v>42</v>
      </c>
      <c r="F252" s="6">
        <v>6.6</v>
      </c>
    </row>
    <row r="253" spans="2:6" ht="128.25" customHeight="1">
      <c r="B253" s="6" t="s">
        <v>221</v>
      </c>
      <c r="C253" s="6"/>
      <c r="D253" s="6">
        <f>118+68</f>
        <v>186</v>
      </c>
      <c r="E253" s="6" t="s">
        <v>42</v>
      </c>
      <c r="F253" s="6">
        <f>29*0.4</f>
        <v>11.600000000000001</v>
      </c>
    </row>
    <row r="254" spans="2:6" ht="155.25" customHeight="1">
      <c r="B254" s="6" t="s">
        <v>222</v>
      </c>
      <c r="C254" s="6"/>
      <c r="D254" s="6">
        <v>42</v>
      </c>
      <c r="E254" s="6" t="s">
        <v>42</v>
      </c>
      <c r="F254" s="6">
        <f>42*0.4</f>
        <v>16.8</v>
      </c>
    </row>
    <row r="255" spans="2:6" ht="128.25" customHeight="1">
      <c r="B255" s="6" t="s">
        <v>223</v>
      </c>
      <c r="C255" s="6"/>
      <c r="D255" s="6">
        <v>67</v>
      </c>
      <c r="E255" s="6" t="s">
        <v>42</v>
      </c>
      <c r="F255" s="6">
        <f>56*0.4</f>
        <v>22.400000000000002</v>
      </c>
    </row>
    <row r="256" spans="2:6" ht="107.25" customHeight="1">
      <c r="B256" s="6" t="s">
        <v>224</v>
      </c>
      <c r="C256" s="6"/>
      <c r="D256" s="6">
        <v>20</v>
      </c>
      <c r="E256" s="6" t="s">
        <v>42</v>
      </c>
      <c r="F256" s="6">
        <f>11*0.4</f>
        <v>4.4000000000000004</v>
      </c>
    </row>
    <row r="257" spans="1:6" ht="107.25" customHeight="1">
      <c r="B257" s="6" t="s">
        <v>225</v>
      </c>
      <c r="C257" s="6"/>
      <c r="D257" s="6">
        <v>7</v>
      </c>
      <c r="E257" s="6" t="s">
        <v>42</v>
      </c>
      <c r="F257" s="6">
        <f>12.5*0.4</f>
        <v>5</v>
      </c>
    </row>
    <row r="258" spans="1:6" ht="107.25" customHeight="1">
      <c r="B258" s="6" t="s">
        <v>226</v>
      </c>
      <c r="C258" s="6"/>
      <c r="D258" s="6">
        <v>10</v>
      </c>
      <c r="E258" s="6" t="s">
        <v>42</v>
      </c>
      <c r="F258" s="6">
        <f>14*0.4</f>
        <v>5.6000000000000005</v>
      </c>
    </row>
    <row r="259" spans="1:6" ht="128.25" customHeight="1">
      <c r="B259" s="6" t="s">
        <v>227</v>
      </c>
      <c r="C259" s="6"/>
      <c r="D259" s="6">
        <v>5</v>
      </c>
      <c r="E259" s="6" t="s">
        <v>42</v>
      </c>
      <c r="F259" s="6">
        <f>19.5*0.4</f>
        <v>7.8000000000000007</v>
      </c>
    </row>
    <row r="260" spans="1:6" ht="128.25" customHeight="1">
      <c r="B260" s="6" t="s">
        <v>228</v>
      </c>
      <c r="C260" s="6"/>
      <c r="D260" s="6">
        <v>3</v>
      </c>
      <c r="E260" s="6" t="s">
        <v>42</v>
      </c>
      <c r="F260" s="6">
        <f>12</f>
        <v>12</v>
      </c>
    </row>
    <row r="261" spans="1:6" ht="128.25" customHeight="1">
      <c r="B261" s="6" t="s">
        <v>229</v>
      </c>
      <c r="C261" s="6"/>
      <c r="D261" s="6">
        <v>40</v>
      </c>
      <c r="E261" s="6" t="s">
        <v>42</v>
      </c>
      <c r="F261" s="6">
        <f>22*0.4</f>
        <v>8.8000000000000007</v>
      </c>
    </row>
    <row r="262" spans="1:6" ht="128.25" customHeight="1">
      <c r="B262" s="6" t="s">
        <v>231</v>
      </c>
      <c r="C262" s="6"/>
      <c r="D262" s="6">
        <f>3500+84+66</f>
        <v>3650</v>
      </c>
      <c r="E262" s="6" t="s">
        <v>42</v>
      </c>
      <c r="F262" s="6">
        <f>0.6-0.4</f>
        <v>0.19999999999999996</v>
      </c>
    </row>
    <row r="263" spans="1:6" ht="128.25" customHeight="1">
      <c r="B263" s="6" t="s">
        <v>230</v>
      </c>
      <c r="C263" s="6"/>
      <c r="D263" s="6">
        <v>1330</v>
      </c>
      <c r="E263" s="6" t="s">
        <v>42</v>
      </c>
      <c r="F263" s="6">
        <f>0.6*0.4</f>
        <v>0.24</v>
      </c>
    </row>
    <row r="264" spans="1:6" ht="87.75" customHeight="1">
      <c r="B264" s="6" t="s">
        <v>28</v>
      </c>
      <c r="C264" s="19"/>
      <c r="D264" s="6">
        <v>17710</v>
      </c>
      <c r="E264" s="6" t="s">
        <v>42</v>
      </c>
      <c r="F264" s="6">
        <f>0.08*0.4</f>
        <v>3.2000000000000001E-2</v>
      </c>
    </row>
    <row r="266" spans="1:6">
      <c r="A266" s="25"/>
      <c r="B266" s="25"/>
      <c r="C266" s="25"/>
      <c r="D266" s="25"/>
      <c r="E266" s="25"/>
      <c r="F266" s="25"/>
    </row>
    <row r="268" spans="1:6" ht="18.75">
      <c r="B268" s="3" t="s">
        <v>232</v>
      </c>
    </row>
    <row r="269" spans="1:6" ht="18.75">
      <c r="B269" s="1"/>
    </row>
    <row r="270" spans="1:6" ht="37.5">
      <c r="B270" s="8" t="s">
        <v>1</v>
      </c>
      <c r="C270" s="8" t="s">
        <v>2</v>
      </c>
      <c r="D270" s="8" t="s">
        <v>39</v>
      </c>
      <c r="E270" s="8" t="s">
        <v>40</v>
      </c>
      <c r="F270" s="8" t="s">
        <v>38</v>
      </c>
    </row>
    <row r="271" spans="1:6" ht="118.5" customHeight="1">
      <c r="B271" s="20" t="s">
        <v>233</v>
      </c>
      <c r="C271" s="20"/>
      <c r="D271" s="6">
        <f>38*6</f>
        <v>228</v>
      </c>
      <c r="E271" s="6" t="s">
        <v>41</v>
      </c>
      <c r="F271" s="6">
        <f>32*0.4</f>
        <v>12.8</v>
      </c>
    </row>
    <row r="272" spans="1:6" ht="118.5" customHeight="1">
      <c r="B272" s="20" t="s">
        <v>234</v>
      </c>
      <c r="C272" s="20"/>
      <c r="D272" s="6">
        <f>46*6</f>
        <v>276</v>
      </c>
      <c r="E272" s="6" t="s">
        <v>41</v>
      </c>
      <c r="F272" s="6">
        <v>12.8</v>
      </c>
    </row>
    <row r="274" spans="2:6" ht="18.75">
      <c r="B274" s="3" t="s">
        <v>6</v>
      </c>
    </row>
    <row r="276" spans="2:6" ht="18.75">
      <c r="B276" s="9" t="s">
        <v>235</v>
      </c>
    </row>
    <row r="277" spans="2:6" ht="18.75">
      <c r="B277" s="9" t="s">
        <v>236</v>
      </c>
    </row>
    <row r="279" spans="2:6" ht="18.75">
      <c r="B279" s="22" t="s">
        <v>237</v>
      </c>
      <c r="C279" s="22"/>
      <c r="D279" s="22"/>
      <c r="E279" s="22"/>
      <c r="F279" s="22"/>
    </row>
    <row r="281" spans="2:6" ht="37.5">
      <c r="B281" s="8" t="s">
        <v>1</v>
      </c>
      <c r="C281" s="8" t="s">
        <v>2</v>
      </c>
      <c r="D281" s="8" t="s">
        <v>39</v>
      </c>
      <c r="E281" s="8" t="s">
        <v>40</v>
      </c>
      <c r="F281" s="8" t="s">
        <v>38</v>
      </c>
    </row>
    <row r="282" spans="2:6" ht="94.5" customHeight="1">
      <c r="B282" s="6" t="s">
        <v>239</v>
      </c>
      <c r="C282" s="6"/>
      <c r="D282" s="6">
        <v>16</v>
      </c>
      <c r="E282" s="6" t="s">
        <v>42</v>
      </c>
      <c r="F282" s="6">
        <f>13*0.4</f>
        <v>5.2</v>
      </c>
    </row>
    <row r="283" spans="2:6" ht="108" customHeight="1">
      <c r="B283" s="6" t="s">
        <v>238</v>
      </c>
      <c r="C283" s="6"/>
      <c r="D283" s="6">
        <v>24</v>
      </c>
      <c r="E283" s="6" t="s">
        <v>42</v>
      </c>
      <c r="F283" s="6">
        <v>5.2</v>
      </c>
    </row>
    <row r="284" spans="2:6" ht="108" customHeight="1">
      <c r="B284" s="6" t="s">
        <v>240</v>
      </c>
      <c r="C284" s="6"/>
      <c r="D284" s="6">
        <v>20</v>
      </c>
      <c r="E284" s="6" t="s">
        <v>42</v>
      </c>
      <c r="F284" s="6">
        <f>43.5*0.4</f>
        <v>17.400000000000002</v>
      </c>
    </row>
    <row r="285" spans="2:6" ht="108" customHeight="1">
      <c r="B285" s="6" t="s">
        <v>241</v>
      </c>
      <c r="C285" s="6"/>
      <c r="D285" s="6">
        <v>16</v>
      </c>
      <c r="E285" s="6" t="s">
        <v>42</v>
      </c>
      <c r="F285" s="6">
        <v>17.399999999999999</v>
      </c>
    </row>
    <row r="286" spans="2:6" ht="108" customHeight="1">
      <c r="B286" s="6" t="s">
        <v>242</v>
      </c>
      <c r="C286" s="6"/>
      <c r="D286" s="6">
        <v>10</v>
      </c>
      <c r="E286" s="6" t="s">
        <v>42</v>
      </c>
      <c r="F286" s="6">
        <f>46*0.4</f>
        <v>18.400000000000002</v>
      </c>
    </row>
    <row r="287" spans="2:6" ht="108" customHeight="1">
      <c r="B287" s="6" t="s">
        <v>243</v>
      </c>
      <c r="C287" s="6"/>
      <c r="D287" s="6">
        <v>10</v>
      </c>
      <c r="E287" s="6" t="s">
        <v>42</v>
      </c>
      <c r="F287" s="6">
        <v>18.399999999999999</v>
      </c>
    </row>
    <row r="288" spans="2:6" ht="108" customHeight="1">
      <c r="B288" s="6" t="s">
        <v>244</v>
      </c>
      <c r="C288" s="6"/>
      <c r="D288" s="6">
        <v>10</v>
      </c>
      <c r="E288" s="6" t="s">
        <v>42</v>
      </c>
      <c r="F288" s="6">
        <f>49*0.4</f>
        <v>19.600000000000001</v>
      </c>
    </row>
    <row r="289" spans="2:6" ht="108" customHeight="1">
      <c r="B289" s="6" t="s">
        <v>245</v>
      </c>
      <c r="C289" s="6"/>
      <c r="D289" s="6">
        <v>10</v>
      </c>
      <c r="E289" s="6" t="s">
        <v>42</v>
      </c>
      <c r="F289" s="6">
        <v>19.600000000000001</v>
      </c>
    </row>
    <row r="290" spans="2:6" ht="108" customHeight="1">
      <c r="B290" s="6" t="s">
        <v>246</v>
      </c>
      <c r="C290" s="6"/>
      <c r="D290" s="6">
        <v>10</v>
      </c>
      <c r="E290" s="6" t="s">
        <v>42</v>
      </c>
      <c r="F290" s="6">
        <f>58*0.4</f>
        <v>23.200000000000003</v>
      </c>
    </row>
    <row r="291" spans="2:6" ht="108" customHeight="1">
      <c r="B291" s="6" t="s">
        <v>247</v>
      </c>
      <c r="C291" s="6"/>
      <c r="D291" s="6">
        <v>10</v>
      </c>
      <c r="E291" s="6" t="s">
        <v>42</v>
      </c>
      <c r="F291" s="6">
        <v>23.2</v>
      </c>
    </row>
    <row r="292" spans="2:6" ht="108" customHeight="1">
      <c r="B292" s="6" t="s">
        <v>248</v>
      </c>
      <c r="C292" s="6"/>
      <c r="D292" s="6">
        <v>10</v>
      </c>
      <c r="E292" s="6" t="s">
        <v>42</v>
      </c>
      <c r="F292" s="6">
        <f>65*0.4</f>
        <v>26</v>
      </c>
    </row>
    <row r="293" spans="2:6" ht="108" customHeight="1">
      <c r="B293" s="6" t="s">
        <v>249</v>
      </c>
      <c r="C293" s="6"/>
      <c r="D293" s="6">
        <v>10</v>
      </c>
      <c r="E293" s="6" t="s">
        <v>42</v>
      </c>
      <c r="F293" s="6">
        <v>26</v>
      </c>
    </row>
    <row r="294" spans="2:6" ht="108" customHeight="1">
      <c r="B294" s="6" t="s">
        <v>250</v>
      </c>
      <c r="C294" s="6"/>
      <c r="D294" s="6">
        <v>2</v>
      </c>
      <c r="E294" s="6" t="s">
        <v>42</v>
      </c>
      <c r="F294" s="6">
        <f>8.2*0.4</f>
        <v>3.28</v>
      </c>
    </row>
    <row r="295" spans="2:6" ht="108" customHeight="1">
      <c r="B295" s="6" t="s">
        <v>251</v>
      </c>
      <c r="C295" s="6"/>
      <c r="D295" s="6">
        <v>5</v>
      </c>
      <c r="E295" s="6" t="s">
        <v>42</v>
      </c>
      <c r="F295" s="6">
        <f>28.5*0.4</f>
        <v>11.4</v>
      </c>
    </row>
    <row r="296" spans="2:6" ht="108" customHeight="1">
      <c r="B296" s="6" t="s">
        <v>252</v>
      </c>
      <c r="C296" s="6"/>
      <c r="D296" s="6">
        <v>10</v>
      </c>
      <c r="E296" s="6" t="s">
        <v>42</v>
      </c>
      <c r="F296" s="6">
        <v>11.4</v>
      </c>
    </row>
    <row r="297" spans="2:6" ht="108" customHeight="1">
      <c r="B297" s="6" t="s">
        <v>253</v>
      </c>
      <c r="C297" s="6"/>
      <c r="D297" s="6">
        <v>20</v>
      </c>
      <c r="E297" s="6" t="s">
        <v>42</v>
      </c>
      <c r="F297" s="6">
        <f>33*0.4</f>
        <v>13.200000000000001</v>
      </c>
    </row>
    <row r="298" spans="2:6" ht="108" customHeight="1">
      <c r="B298" s="6" t="s">
        <v>254</v>
      </c>
      <c r="C298" s="6"/>
      <c r="D298" s="6">
        <v>20</v>
      </c>
      <c r="E298" s="6" t="s">
        <v>42</v>
      </c>
      <c r="F298" s="6">
        <v>13.2</v>
      </c>
    </row>
    <row r="299" spans="2:6" ht="108" customHeight="1">
      <c r="B299" s="6" t="s">
        <v>255</v>
      </c>
      <c r="C299" s="6"/>
      <c r="D299" s="6">
        <v>2</v>
      </c>
      <c r="E299" s="6" t="s">
        <v>42</v>
      </c>
      <c r="F299" s="6">
        <v>16</v>
      </c>
    </row>
    <row r="300" spans="2:6" ht="104.25" customHeight="1">
      <c r="B300" s="6" t="s">
        <v>256</v>
      </c>
      <c r="C300" s="6"/>
      <c r="D300" s="6">
        <v>8</v>
      </c>
      <c r="E300" s="6" t="s">
        <v>42</v>
      </c>
      <c r="F300" s="6">
        <f>13.2*0.4</f>
        <v>5.28</v>
      </c>
    </row>
    <row r="301" spans="2:6" ht="149.25" customHeight="1">
      <c r="B301" s="6" t="s">
        <v>257</v>
      </c>
      <c r="C301" s="6"/>
      <c r="D301" s="6">
        <v>16</v>
      </c>
      <c r="E301" s="6" t="s">
        <v>42</v>
      </c>
      <c r="F301" s="6">
        <v>5.28</v>
      </c>
    </row>
    <row r="302" spans="2:6" ht="149.25" customHeight="1">
      <c r="B302" s="6" t="s">
        <v>258</v>
      </c>
      <c r="C302" s="6"/>
      <c r="D302" s="6">
        <v>19</v>
      </c>
      <c r="E302" s="6" t="s">
        <v>42</v>
      </c>
      <c r="F302" s="6">
        <f>31.2*0.4</f>
        <v>12.48</v>
      </c>
    </row>
    <row r="303" spans="2:6" ht="149.25" customHeight="1">
      <c r="B303" s="6" t="s">
        <v>259</v>
      </c>
      <c r="C303" s="6"/>
      <c r="D303" s="6">
        <v>20</v>
      </c>
      <c r="E303" s="6" t="s">
        <v>42</v>
      </c>
      <c r="F303" s="6">
        <v>12.48</v>
      </c>
    </row>
    <row r="304" spans="2:6" ht="149.25" customHeight="1">
      <c r="B304" s="6" t="s">
        <v>260</v>
      </c>
      <c r="C304" s="6"/>
      <c r="D304" s="6">
        <v>16</v>
      </c>
      <c r="E304" s="6" t="s">
        <v>42</v>
      </c>
      <c r="F304" s="6">
        <f>31.2*0.4</f>
        <v>12.48</v>
      </c>
    </row>
    <row r="305" spans="1:6" ht="149.25" customHeight="1">
      <c r="B305" s="6" t="s">
        <v>261</v>
      </c>
      <c r="C305" s="6"/>
      <c r="D305" s="6">
        <v>20</v>
      </c>
      <c r="E305" s="6" t="s">
        <v>42</v>
      </c>
      <c r="F305" s="6">
        <v>12.48</v>
      </c>
    </row>
    <row r="306" spans="1:6" ht="149.25" customHeight="1">
      <c r="B306" s="13" t="s">
        <v>262</v>
      </c>
      <c r="C306" s="6"/>
      <c r="D306" s="6">
        <v>19</v>
      </c>
      <c r="E306" s="6" t="s">
        <v>42</v>
      </c>
      <c r="F306" s="6">
        <f>8.5*0.4</f>
        <v>3.4000000000000004</v>
      </c>
    </row>
    <row r="307" spans="1:6" ht="75.75" customHeight="1">
      <c r="B307" s="6" t="s">
        <v>125</v>
      </c>
      <c r="C307" s="11"/>
      <c r="D307" s="6">
        <f>3300+2000+7000+976+100+5830</f>
        <v>19206</v>
      </c>
      <c r="E307" s="6" t="s">
        <v>42</v>
      </c>
      <c r="F307" s="6">
        <f>0.12*0.4</f>
        <v>4.8000000000000001E-2</v>
      </c>
    </row>
    <row r="308" spans="1:6" ht="63" customHeight="1">
      <c r="B308" s="6" t="s">
        <v>126</v>
      </c>
      <c r="C308" s="11"/>
      <c r="D308" s="6">
        <v>600</v>
      </c>
      <c r="E308" s="6" t="s">
        <v>42</v>
      </c>
      <c r="F308" s="6">
        <f>0.08*0.4</f>
        <v>3.2000000000000001E-2</v>
      </c>
    </row>
    <row r="310" spans="1:6">
      <c r="A310" s="25"/>
      <c r="B310" s="25"/>
      <c r="C310" s="25"/>
      <c r="D310" s="25"/>
      <c r="E310" s="25"/>
      <c r="F310" s="25"/>
    </row>
    <row r="312" spans="1:6" ht="18.75">
      <c r="B312" s="3" t="s">
        <v>263</v>
      </c>
    </row>
    <row r="313" spans="1:6" ht="18.75">
      <c r="B313" s="1"/>
    </row>
    <row r="314" spans="1:6" ht="37.5">
      <c r="B314" s="8" t="s">
        <v>1</v>
      </c>
      <c r="C314" s="8" t="s">
        <v>2</v>
      </c>
      <c r="D314" s="8" t="s">
        <v>39</v>
      </c>
      <c r="E314" s="8" t="s">
        <v>40</v>
      </c>
      <c r="F314" s="8" t="s">
        <v>38</v>
      </c>
    </row>
    <row r="315" spans="1:6" ht="118.5" customHeight="1">
      <c r="B315" s="21" t="s">
        <v>264</v>
      </c>
      <c r="C315" s="21"/>
      <c r="D315" s="6">
        <f>23*5</f>
        <v>115</v>
      </c>
      <c r="E315" s="6" t="s">
        <v>41</v>
      </c>
      <c r="F315" s="6">
        <f>12*0.4</f>
        <v>4.8000000000000007</v>
      </c>
    </row>
    <row r="316" spans="1:6" ht="118.5" customHeight="1">
      <c r="B316" s="21" t="s">
        <v>265</v>
      </c>
      <c r="C316" s="21"/>
      <c r="D316" s="6">
        <f>19*5</f>
        <v>95</v>
      </c>
      <c r="E316" s="6" t="s">
        <v>41</v>
      </c>
      <c r="F316" s="6">
        <v>4.8</v>
      </c>
    </row>
    <row r="317" spans="1:6" ht="29.25" customHeight="1">
      <c r="B317" s="4"/>
      <c r="C317" s="4"/>
      <c r="D317" s="24"/>
      <c r="E317" s="24"/>
      <c r="F317" s="24"/>
    </row>
    <row r="318" spans="1:6" ht="18.75">
      <c r="B318" s="3" t="s">
        <v>295</v>
      </c>
    </row>
    <row r="320" spans="1:6" ht="18.75">
      <c r="B320" s="9" t="s">
        <v>266</v>
      </c>
      <c r="C320" s="9"/>
    </row>
    <row r="321" spans="2:6" ht="18.75">
      <c r="B321" s="9" t="s">
        <v>271</v>
      </c>
      <c r="C321" s="9"/>
    </row>
    <row r="322" spans="2:6" ht="18.75">
      <c r="B322" s="9" t="s">
        <v>267</v>
      </c>
      <c r="C322" s="18"/>
    </row>
    <row r="323" spans="2:6" ht="18.75">
      <c r="B323" s="9"/>
    </row>
    <row r="325" spans="2:6" ht="18.75">
      <c r="B325" s="22" t="s">
        <v>294</v>
      </c>
      <c r="C325" s="22"/>
      <c r="D325" s="22"/>
      <c r="E325" s="22"/>
      <c r="F325" s="22"/>
    </row>
    <row r="327" spans="2:6" ht="37.5">
      <c r="B327" s="8" t="s">
        <v>1</v>
      </c>
      <c r="C327" s="8" t="s">
        <v>2</v>
      </c>
      <c r="D327" s="8" t="s">
        <v>39</v>
      </c>
      <c r="E327" s="8" t="s">
        <v>40</v>
      </c>
      <c r="F327" s="8" t="s">
        <v>38</v>
      </c>
    </row>
    <row r="328" spans="2:6" ht="72.75" customHeight="1">
      <c r="B328" s="6" t="s">
        <v>268</v>
      </c>
      <c r="C328" s="21"/>
      <c r="D328" s="6">
        <v>6</v>
      </c>
      <c r="E328" s="6" t="s">
        <v>42</v>
      </c>
      <c r="F328" s="6">
        <f>2*0.4</f>
        <v>0.8</v>
      </c>
    </row>
    <row r="329" spans="2:6" ht="72.75" customHeight="1">
      <c r="B329" s="6" t="s">
        <v>269</v>
      </c>
      <c r="C329" s="21"/>
      <c r="D329" s="6">
        <v>42</v>
      </c>
      <c r="E329" s="6" t="s">
        <v>42</v>
      </c>
      <c r="F329" s="6">
        <f>14.5*0.4</f>
        <v>5.8000000000000007</v>
      </c>
    </row>
    <row r="330" spans="2:6" ht="72.75" customHeight="1">
      <c r="B330" s="6" t="s">
        <v>270</v>
      </c>
      <c r="C330" s="21"/>
      <c r="D330" s="6">
        <v>32</v>
      </c>
      <c r="E330" s="6" t="s">
        <v>42</v>
      </c>
      <c r="F330" s="6">
        <v>5.8</v>
      </c>
    </row>
    <row r="331" spans="2:6" ht="126" customHeight="1">
      <c r="B331" s="6" t="s">
        <v>272</v>
      </c>
      <c r="C331" s="21"/>
      <c r="D331" s="6">
        <v>34</v>
      </c>
      <c r="E331" s="6" t="s">
        <v>42</v>
      </c>
      <c r="F331" s="6">
        <f>14.5*0.4</f>
        <v>5.8000000000000007</v>
      </c>
    </row>
    <row r="332" spans="2:6" ht="133.5" customHeight="1">
      <c r="B332" s="6" t="s">
        <v>273</v>
      </c>
      <c r="C332" s="21"/>
      <c r="D332" s="6">
        <v>26</v>
      </c>
      <c r="E332" s="6" t="s">
        <v>42</v>
      </c>
      <c r="F332" s="6">
        <v>5.8</v>
      </c>
    </row>
    <row r="333" spans="2:6" ht="72.75" customHeight="1">
      <c r="B333" s="6" t="s">
        <v>274</v>
      </c>
      <c r="C333" s="21"/>
      <c r="D333" s="6">
        <v>10</v>
      </c>
      <c r="E333" s="6" t="s">
        <v>42</v>
      </c>
      <c r="F333" s="6">
        <v>5.8</v>
      </c>
    </row>
    <row r="334" spans="2:6" ht="72.75" customHeight="1">
      <c r="B334" s="6" t="s">
        <v>275</v>
      </c>
      <c r="C334" s="21"/>
      <c r="D334" s="6">
        <v>18</v>
      </c>
      <c r="E334" s="6" t="s">
        <v>42</v>
      </c>
      <c r="F334" s="6">
        <v>5.8</v>
      </c>
    </row>
    <row r="335" spans="2:6" ht="72.75" customHeight="1">
      <c r="B335" s="6" t="s">
        <v>276</v>
      </c>
      <c r="C335" s="21"/>
      <c r="D335" s="6">
        <v>47</v>
      </c>
      <c r="E335" s="6" t="s">
        <v>42</v>
      </c>
      <c r="F335" s="6">
        <v>5.8</v>
      </c>
    </row>
    <row r="336" spans="2:6" ht="72.75" customHeight="1">
      <c r="B336" s="6" t="s">
        <v>277</v>
      </c>
      <c r="C336" s="21"/>
      <c r="D336" s="6">
        <v>48</v>
      </c>
      <c r="E336" s="6" t="s">
        <v>42</v>
      </c>
      <c r="F336" s="6">
        <v>5.8</v>
      </c>
    </row>
    <row r="337" spans="2:6" ht="72.75" customHeight="1">
      <c r="B337" s="6" t="s">
        <v>278</v>
      </c>
      <c r="C337" s="21"/>
      <c r="D337" s="6">
        <v>36</v>
      </c>
      <c r="E337" s="6" t="s">
        <v>42</v>
      </c>
      <c r="F337" s="6">
        <v>5.8</v>
      </c>
    </row>
    <row r="338" spans="2:6" ht="124.5" customHeight="1">
      <c r="B338" s="6" t="s">
        <v>279</v>
      </c>
      <c r="C338" s="21"/>
      <c r="D338" s="6">
        <v>76</v>
      </c>
      <c r="E338" s="6" t="s">
        <v>42</v>
      </c>
      <c r="F338" s="6">
        <f>30*0.4</f>
        <v>12</v>
      </c>
    </row>
    <row r="339" spans="2:6" ht="121.5" customHeight="1">
      <c r="B339" s="6" t="s">
        <v>280</v>
      </c>
      <c r="C339" s="21"/>
      <c r="D339" s="6">
        <v>23</v>
      </c>
      <c r="E339" s="6" t="s">
        <v>42</v>
      </c>
      <c r="F339" s="6">
        <v>12</v>
      </c>
    </row>
    <row r="340" spans="2:6" ht="115.5" customHeight="1">
      <c r="B340" s="6" t="s">
        <v>281</v>
      </c>
      <c r="C340" s="21"/>
      <c r="D340" s="6">
        <v>37</v>
      </c>
      <c r="E340" s="6" t="s">
        <v>42</v>
      </c>
      <c r="F340" s="6">
        <f>32*0.4</f>
        <v>12.8</v>
      </c>
    </row>
    <row r="341" spans="2:6" ht="111.75" customHeight="1">
      <c r="B341" s="6" t="s">
        <v>282</v>
      </c>
      <c r="C341" s="21"/>
      <c r="D341" s="6">
        <v>42</v>
      </c>
      <c r="E341" s="6" t="s">
        <v>42</v>
      </c>
      <c r="F341" s="6">
        <v>12.8</v>
      </c>
    </row>
    <row r="342" spans="2:6" ht="111.75" customHeight="1">
      <c r="B342" s="6" t="s">
        <v>284</v>
      </c>
      <c r="C342" s="21"/>
      <c r="D342" s="6">
        <v>3</v>
      </c>
      <c r="E342" s="6" t="s">
        <v>42</v>
      </c>
      <c r="F342" s="6">
        <f>35*0.4</f>
        <v>14</v>
      </c>
    </row>
    <row r="343" spans="2:6" ht="111.75" customHeight="1">
      <c r="B343" s="6" t="s">
        <v>283</v>
      </c>
      <c r="C343" s="21"/>
      <c r="D343" s="6">
        <v>13</v>
      </c>
      <c r="E343" s="6" t="s">
        <v>42</v>
      </c>
      <c r="F343" s="6">
        <v>14</v>
      </c>
    </row>
    <row r="344" spans="2:6" ht="111.75" customHeight="1">
      <c r="B344" s="6" t="s">
        <v>285</v>
      </c>
      <c r="C344" s="21"/>
      <c r="D344" s="6">
        <v>10</v>
      </c>
      <c r="E344" s="6" t="s">
        <v>42</v>
      </c>
      <c r="F344" s="6">
        <f>10*0.4</f>
        <v>4</v>
      </c>
    </row>
    <row r="345" spans="2:6" ht="111.75" customHeight="1">
      <c r="B345" s="6" t="s">
        <v>286</v>
      </c>
      <c r="C345" s="21"/>
      <c r="D345" s="6">
        <v>15</v>
      </c>
      <c r="E345" s="6" t="s">
        <v>42</v>
      </c>
      <c r="F345" s="6">
        <f>17.5*0.4</f>
        <v>7</v>
      </c>
    </row>
    <row r="346" spans="2:6" ht="111.75" customHeight="1">
      <c r="B346" s="6" t="s">
        <v>287</v>
      </c>
      <c r="C346" s="21"/>
      <c r="D346" s="6">
        <v>12</v>
      </c>
      <c r="E346" s="6" t="s">
        <v>42</v>
      </c>
      <c r="F346" s="6">
        <v>7</v>
      </c>
    </row>
    <row r="347" spans="2:6" ht="111.75" customHeight="1">
      <c r="B347" s="6" t="s">
        <v>288</v>
      </c>
      <c r="C347" s="21"/>
      <c r="D347" s="6">
        <v>3</v>
      </c>
      <c r="E347" s="6" t="s">
        <v>42</v>
      </c>
      <c r="F347" s="6">
        <f>20*0.4</f>
        <v>8</v>
      </c>
    </row>
    <row r="348" spans="2:6" ht="111.75" customHeight="1">
      <c r="B348" s="6" t="s">
        <v>289</v>
      </c>
      <c r="C348" s="21"/>
      <c r="D348" s="6">
        <v>10</v>
      </c>
      <c r="E348" s="6" t="s">
        <v>42</v>
      </c>
      <c r="F348" s="6">
        <v>8</v>
      </c>
    </row>
    <row r="349" spans="2:6" ht="111.75" customHeight="1">
      <c r="B349" s="6" t="s">
        <v>290</v>
      </c>
      <c r="C349" s="21"/>
      <c r="D349" s="6">
        <v>10</v>
      </c>
      <c r="E349" s="6" t="s">
        <v>42</v>
      </c>
      <c r="F349" s="6">
        <f>22*0.4</f>
        <v>8.8000000000000007</v>
      </c>
    </row>
    <row r="350" spans="2:6" ht="111.75" customHeight="1">
      <c r="B350" s="6" t="s">
        <v>291</v>
      </c>
      <c r="C350" s="21"/>
      <c r="D350" s="6">
        <v>7</v>
      </c>
      <c r="E350" s="6" t="s">
        <v>42</v>
      </c>
      <c r="F350" s="6">
        <v>8.8000000000000007</v>
      </c>
    </row>
    <row r="351" spans="2:6" ht="78" customHeight="1">
      <c r="B351" s="6" t="s">
        <v>29</v>
      </c>
      <c r="C351" s="21"/>
      <c r="D351" s="6">
        <v>8792</v>
      </c>
      <c r="E351" s="6" t="s">
        <v>42</v>
      </c>
      <c r="F351" s="6">
        <f>0.12*0.4</f>
        <v>4.8000000000000001E-2</v>
      </c>
    </row>
    <row r="352" spans="2:6" ht="78" customHeight="1">
      <c r="B352" s="13" t="s">
        <v>292</v>
      </c>
      <c r="C352" s="21"/>
      <c r="D352" s="6">
        <v>35</v>
      </c>
      <c r="E352" s="6" t="s">
        <v>42</v>
      </c>
      <c r="F352" s="6">
        <f>1.6*0.4</f>
        <v>0.64000000000000012</v>
      </c>
    </row>
    <row r="353" spans="2:6" ht="78" customHeight="1">
      <c r="B353" s="13" t="s">
        <v>293</v>
      </c>
      <c r="C353" s="21"/>
      <c r="D353" s="6">
        <v>407</v>
      </c>
      <c r="E353" s="6" t="s">
        <v>42</v>
      </c>
      <c r="F353" s="6">
        <v>0.08</v>
      </c>
    </row>
  </sheetData>
  <mergeCells count="5">
    <mergeCell ref="B149:F149"/>
    <mergeCell ref="C5:C6"/>
    <mergeCell ref="B225:F225"/>
    <mergeCell ref="B279:F279"/>
    <mergeCell ref="B325:F325"/>
  </mergeCells>
  <pageMargins left="0.70866141732283472" right="0.70866141732283472" top="0.74803149606299213" bottom="0.74803149606299213" header="0.31496062992125984" footer="0.31496062992125984"/>
  <pageSetup paperSize="9" scale="93" orientation="landscape" r:id="rId1"/>
  <rowBreaks count="1" manualBreakCount="1">
    <brk id="1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User22</dc:creator>
  <cp:lastModifiedBy>User22</cp:lastModifiedBy>
  <cp:lastPrinted>2019-03-06T08:48:53Z</cp:lastPrinted>
  <dcterms:created xsi:type="dcterms:W3CDTF">2019-03-05T07:46:30Z</dcterms:created>
  <dcterms:modified xsi:type="dcterms:W3CDTF">2019-03-15T13:23:41Z</dcterms:modified>
</cp:coreProperties>
</file>